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00" windowHeight="9135"/>
  </bookViews>
  <sheets>
    <sheet name="Сравнение прибыльности" sheetId="3" r:id="rId1"/>
    <sheet name="Таблица данных" sheetId="1" r:id="rId2"/>
  </sheets>
  <calcPr calcId="114210" refMode="R1C1"/>
</workbook>
</file>

<file path=xl/calcChain.xml><?xml version="1.0" encoding="utf-8"?>
<calcChain xmlns="http://schemas.openxmlformats.org/spreadsheetml/2006/main">
  <c r="H7" i="3"/>
  <c r="I7"/>
  <c r="C7"/>
  <c r="N35" i="1"/>
  <c r="O35"/>
  <c r="H35"/>
  <c r="N34"/>
  <c r="O34"/>
  <c r="H34"/>
  <c r="AB34"/>
  <c r="AC34"/>
  <c r="N33"/>
  <c r="O33"/>
  <c r="H33"/>
  <c r="N32"/>
  <c r="O32"/>
  <c r="H32"/>
  <c r="AB32"/>
  <c r="AC32"/>
  <c r="N31"/>
  <c r="O31"/>
  <c r="H31"/>
  <c r="D31"/>
  <c r="E31"/>
  <c r="D25"/>
  <c r="E25"/>
  <c r="D19"/>
  <c r="E19"/>
  <c r="D13"/>
  <c r="E13"/>
  <c r="D7"/>
  <c r="E7"/>
  <c r="N29"/>
  <c r="O29"/>
  <c r="AJ29"/>
  <c r="H29"/>
  <c r="K29"/>
  <c r="L29"/>
  <c r="N28"/>
  <c r="O28"/>
  <c r="H28"/>
  <c r="N27"/>
  <c r="O27"/>
  <c r="AJ27"/>
  <c r="H27"/>
  <c r="K27"/>
  <c r="L27"/>
  <c r="N26"/>
  <c r="O26"/>
  <c r="U26"/>
  <c r="H26"/>
  <c r="N25"/>
  <c r="O25"/>
  <c r="AJ25"/>
  <c r="H25"/>
  <c r="K25"/>
  <c r="L25"/>
  <c r="N23"/>
  <c r="O23"/>
  <c r="AJ23"/>
  <c r="H23"/>
  <c r="K23"/>
  <c r="L23"/>
  <c r="N22"/>
  <c r="O22"/>
  <c r="AD22"/>
  <c r="H22"/>
  <c r="K22"/>
  <c r="L22"/>
  <c r="N21"/>
  <c r="O21"/>
  <c r="U21"/>
  <c r="H21"/>
  <c r="I21"/>
  <c r="N20"/>
  <c r="O20"/>
  <c r="AJ20"/>
  <c r="H20"/>
  <c r="N19"/>
  <c r="O19"/>
  <c r="AJ19"/>
  <c r="H19"/>
  <c r="K19"/>
  <c r="L19"/>
  <c r="N17"/>
  <c r="O17"/>
  <c r="AJ17"/>
  <c r="H17"/>
  <c r="K17"/>
  <c r="L17"/>
  <c r="N16"/>
  <c r="O16"/>
  <c r="U16"/>
  <c r="H16"/>
  <c r="N15"/>
  <c r="O15"/>
  <c r="AJ15"/>
  <c r="H15"/>
  <c r="K15"/>
  <c r="L15"/>
  <c r="N14"/>
  <c r="O14"/>
  <c r="AJ14"/>
  <c r="H14"/>
  <c r="Y14"/>
  <c r="Z14"/>
  <c r="N13"/>
  <c r="O13"/>
  <c r="AJ13"/>
  <c r="H13"/>
  <c r="K13"/>
  <c r="L13"/>
  <c r="N8"/>
  <c r="O8"/>
  <c r="AG8"/>
  <c r="N9"/>
  <c r="O9"/>
  <c r="AG9"/>
  <c r="N10"/>
  <c r="N11"/>
  <c r="O11"/>
  <c r="U11"/>
  <c r="N7"/>
  <c r="O7"/>
  <c r="AG7"/>
  <c r="H11"/>
  <c r="P11"/>
  <c r="Q11"/>
  <c r="O10"/>
  <c r="AG10"/>
  <c r="H10"/>
  <c r="H9"/>
  <c r="I9"/>
  <c r="H8"/>
  <c r="H7"/>
  <c r="K7"/>
  <c r="L7"/>
  <c r="AB20"/>
  <c r="AC20"/>
  <c r="P23"/>
  <c r="Q23"/>
  <c r="AB7" i="3"/>
  <c r="S7"/>
  <c r="D7"/>
  <c r="J7"/>
  <c r="F7"/>
  <c r="U7"/>
  <c r="R7"/>
  <c r="V7"/>
  <c r="AD7"/>
  <c r="Y7"/>
  <c r="O7"/>
  <c r="AA7"/>
  <c r="P7"/>
  <c r="X7"/>
  <c r="AJ32" i="1"/>
  <c r="X32"/>
  <c r="AG32"/>
  <c r="AA32"/>
  <c r="U32"/>
  <c r="AD32"/>
  <c r="AJ34"/>
  <c r="X34"/>
  <c r="AA34"/>
  <c r="AG34"/>
  <c r="U34"/>
  <c r="AD34"/>
  <c r="AB31"/>
  <c r="AC31"/>
  <c r="AB33"/>
  <c r="AC33"/>
  <c r="AB35"/>
  <c r="AC35"/>
  <c r="AJ31"/>
  <c r="X31"/>
  <c r="AG31"/>
  <c r="AA31"/>
  <c r="U31"/>
  <c r="AD31"/>
  <c r="AJ33"/>
  <c r="X33"/>
  <c r="AA33"/>
  <c r="AD33"/>
  <c r="AG33"/>
  <c r="U33"/>
  <c r="AJ35"/>
  <c r="X35"/>
  <c r="AA35"/>
  <c r="AG35"/>
  <c r="U35"/>
  <c r="AD35"/>
  <c r="Y34"/>
  <c r="Z34"/>
  <c r="Y35"/>
  <c r="Z35"/>
  <c r="I31"/>
  <c r="V31"/>
  <c r="W31"/>
  <c r="AH31"/>
  <c r="AI31"/>
  <c r="I32"/>
  <c r="V32"/>
  <c r="W32"/>
  <c r="AH32"/>
  <c r="AI32"/>
  <c r="I33"/>
  <c r="V33"/>
  <c r="W33"/>
  <c r="AH33"/>
  <c r="AI33"/>
  <c r="I34"/>
  <c r="V34"/>
  <c r="W34"/>
  <c r="AH34"/>
  <c r="AI34"/>
  <c r="I35"/>
  <c r="V35"/>
  <c r="W35"/>
  <c r="AH35"/>
  <c r="AI35"/>
  <c r="Y33"/>
  <c r="Z33"/>
  <c r="K31"/>
  <c r="L31"/>
  <c r="AE31"/>
  <c r="AF31"/>
  <c r="K32"/>
  <c r="L32"/>
  <c r="AE32"/>
  <c r="AF32"/>
  <c r="K33"/>
  <c r="L33"/>
  <c r="AE33"/>
  <c r="AF33"/>
  <c r="K34"/>
  <c r="L34"/>
  <c r="AE34"/>
  <c r="AF34"/>
  <c r="K35"/>
  <c r="L35"/>
  <c r="AE35"/>
  <c r="AF35"/>
  <c r="Y31"/>
  <c r="Z31"/>
  <c r="Y32"/>
  <c r="Z32"/>
  <c r="P31"/>
  <c r="P32"/>
  <c r="P33"/>
  <c r="P34"/>
  <c r="P35"/>
  <c r="AH25"/>
  <c r="AI25"/>
  <c r="AJ21"/>
  <c r="P13"/>
  <c r="Q13"/>
  <c r="P19"/>
  <c r="Q19"/>
  <c r="U23"/>
  <c r="AH20"/>
  <c r="AI20"/>
  <c r="AJ11"/>
  <c r="AJ7"/>
  <c r="Y7"/>
  <c r="Z7"/>
  <c r="Y8"/>
  <c r="Z8"/>
  <c r="Y10"/>
  <c r="Z10"/>
  <c r="AB26"/>
  <c r="AC26"/>
  <c r="U14"/>
  <c r="AJ26"/>
  <c r="Y11"/>
  <c r="Z11"/>
  <c r="AG28"/>
  <c r="AJ28"/>
  <c r="U28"/>
  <c r="AH10"/>
  <c r="AI10"/>
  <c r="AJ16"/>
  <c r="Y26"/>
  <c r="Z26"/>
  <c r="Y21"/>
  <c r="Z21"/>
  <c r="AE22"/>
  <c r="AF22"/>
  <c r="P22"/>
  <c r="R22"/>
  <c r="AE28"/>
  <c r="AF28"/>
  <c r="U9"/>
  <c r="U15"/>
  <c r="U20"/>
  <c r="U25"/>
  <c r="U29"/>
  <c r="AH28"/>
  <c r="AI28"/>
  <c r="AH23"/>
  <c r="AI23"/>
  <c r="AH19"/>
  <c r="AI19"/>
  <c r="AH14"/>
  <c r="AI14"/>
  <c r="AH9"/>
  <c r="AI9"/>
  <c r="AJ10"/>
  <c r="Y29"/>
  <c r="Z29"/>
  <c r="Y25"/>
  <c r="Z25"/>
  <c r="Y20"/>
  <c r="Z20"/>
  <c r="Y15"/>
  <c r="Z15"/>
  <c r="U10"/>
  <c r="U19"/>
  <c r="AH15"/>
  <c r="AI15"/>
  <c r="Y16"/>
  <c r="Z16"/>
  <c r="AE16"/>
  <c r="AF16"/>
  <c r="K21"/>
  <c r="L21"/>
  <c r="M21"/>
  <c r="U7"/>
  <c r="U8"/>
  <c r="AH27"/>
  <c r="AI27"/>
  <c r="AH22"/>
  <c r="AI22"/>
  <c r="AH17"/>
  <c r="AI17"/>
  <c r="AH13"/>
  <c r="AI13"/>
  <c r="AH8"/>
  <c r="AI8"/>
  <c r="AJ9"/>
  <c r="Y28"/>
  <c r="Z28"/>
  <c r="Y23"/>
  <c r="Z23"/>
  <c r="Y19"/>
  <c r="Z19"/>
  <c r="Y9"/>
  <c r="Z9"/>
  <c r="P21"/>
  <c r="Q21"/>
  <c r="AH29"/>
  <c r="AI29"/>
  <c r="P25"/>
  <c r="I27"/>
  <c r="M27"/>
  <c r="U13"/>
  <c r="U17"/>
  <c r="U22"/>
  <c r="U27"/>
  <c r="AH7"/>
  <c r="AI7"/>
  <c r="AH26"/>
  <c r="AI26"/>
  <c r="AH21"/>
  <c r="AI21"/>
  <c r="AH16"/>
  <c r="AI16"/>
  <c r="AH11"/>
  <c r="AI11"/>
  <c r="AJ22"/>
  <c r="AJ8"/>
  <c r="Y27"/>
  <c r="Z27"/>
  <c r="Y22"/>
  <c r="Z22"/>
  <c r="Y17"/>
  <c r="Z17"/>
  <c r="Y13"/>
  <c r="Z13"/>
  <c r="K9"/>
  <c r="L9"/>
  <c r="I11"/>
  <c r="K11"/>
  <c r="L11"/>
  <c r="P28"/>
  <c r="K28"/>
  <c r="L28"/>
  <c r="P27"/>
  <c r="P29"/>
  <c r="Q29"/>
  <c r="I15"/>
  <c r="M15"/>
  <c r="K16"/>
  <c r="L16"/>
  <c r="P16"/>
  <c r="AB14"/>
  <c r="AC14"/>
  <c r="AB16"/>
  <c r="AC16"/>
  <c r="P17"/>
  <c r="Q17"/>
  <c r="P9"/>
  <c r="M9"/>
  <c r="AD8"/>
  <c r="X10"/>
  <c r="AD26"/>
  <c r="X26"/>
  <c r="AG26"/>
  <c r="AA26"/>
  <c r="AD27"/>
  <c r="X27"/>
  <c r="AA27"/>
  <c r="AB27"/>
  <c r="AC27"/>
  <c r="V27"/>
  <c r="W27"/>
  <c r="AG27"/>
  <c r="AE27"/>
  <c r="AF27"/>
  <c r="AG29"/>
  <c r="AA29"/>
  <c r="X29"/>
  <c r="V29"/>
  <c r="W29"/>
  <c r="AD29"/>
  <c r="AB29"/>
  <c r="AC29"/>
  <c r="AG25"/>
  <c r="AA25"/>
  <c r="AD25"/>
  <c r="V25"/>
  <c r="W25"/>
  <c r="X25"/>
  <c r="AB25"/>
  <c r="AC25"/>
  <c r="AA28"/>
  <c r="I26"/>
  <c r="AE26"/>
  <c r="AF26"/>
  <c r="V28"/>
  <c r="W28"/>
  <c r="AB28"/>
  <c r="AC28"/>
  <c r="I25"/>
  <c r="M25"/>
  <c r="AE25"/>
  <c r="AF25"/>
  <c r="K26"/>
  <c r="L26"/>
  <c r="R28"/>
  <c r="X28"/>
  <c r="AD28"/>
  <c r="I29"/>
  <c r="M29"/>
  <c r="AE29"/>
  <c r="AF29"/>
  <c r="R25"/>
  <c r="P26"/>
  <c r="V26"/>
  <c r="W26"/>
  <c r="I28"/>
  <c r="M28"/>
  <c r="AG20"/>
  <c r="AA20"/>
  <c r="AD20"/>
  <c r="X20"/>
  <c r="AD21"/>
  <c r="X21"/>
  <c r="AB21"/>
  <c r="AC21"/>
  <c r="V21"/>
  <c r="W21"/>
  <c r="AG21"/>
  <c r="AA21"/>
  <c r="AE21"/>
  <c r="AF21"/>
  <c r="AG23"/>
  <c r="AA23"/>
  <c r="AD23"/>
  <c r="X23"/>
  <c r="AB23"/>
  <c r="AC23"/>
  <c r="V23"/>
  <c r="W23"/>
  <c r="AG19"/>
  <c r="AA19"/>
  <c r="AD19"/>
  <c r="X19"/>
  <c r="AB19"/>
  <c r="AC19"/>
  <c r="V19"/>
  <c r="W19"/>
  <c r="S23"/>
  <c r="T23"/>
  <c r="AA22"/>
  <c r="AG22"/>
  <c r="I20"/>
  <c r="AE20"/>
  <c r="AF20"/>
  <c r="V22"/>
  <c r="W22"/>
  <c r="AB22"/>
  <c r="AC22"/>
  <c r="R23"/>
  <c r="I19"/>
  <c r="M19"/>
  <c r="AE19"/>
  <c r="AF19"/>
  <c r="K20"/>
  <c r="L20"/>
  <c r="X22"/>
  <c r="I23"/>
  <c r="M23"/>
  <c r="AE23"/>
  <c r="AF23"/>
  <c r="P20"/>
  <c r="V20"/>
  <c r="W20"/>
  <c r="I22"/>
  <c r="M22"/>
  <c r="AG17"/>
  <c r="AA17"/>
  <c r="X17"/>
  <c r="V17"/>
  <c r="W17"/>
  <c r="AD17"/>
  <c r="AB17"/>
  <c r="AC17"/>
  <c r="AG13"/>
  <c r="AA13"/>
  <c r="AD13"/>
  <c r="V13"/>
  <c r="W13"/>
  <c r="X13"/>
  <c r="AB13"/>
  <c r="AC13"/>
  <c r="S13"/>
  <c r="T13"/>
  <c r="AG14"/>
  <c r="AA14"/>
  <c r="AD14"/>
  <c r="X14"/>
  <c r="AD15"/>
  <c r="X15"/>
  <c r="AA15"/>
  <c r="AE15"/>
  <c r="AF15"/>
  <c r="AG15"/>
  <c r="S17"/>
  <c r="T17"/>
  <c r="AG16"/>
  <c r="I14"/>
  <c r="V16"/>
  <c r="W16"/>
  <c r="R17"/>
  <c r="I13"/>
  <c r="M13"/>
  <c r="AE13"/>
  <c r="AF13"/>
  <c r="K14"/>
  <c r="L14"/>
  <c r="P15"/>
  <c r="V15"/>
  <c r="W15"/>
  <c r="AB15"/>
  <c r="AC15"/>
  <c r="X16"/>
  <c r="AD16"/>
  <c r="I17"/>
  <c r="M17"/>
  <c r="AE17"/>
  <c r="AF17"/>
  <c r="AA16"/>
  <c r="AE14"/>
  <c r="AF14"/>
  <c r="P14"/>
  <c r="V14"/>
  <c r="W14"/>
  <c r="I16"/>
  <c r="M16"/>
  <c r="AG11"/>
  <c r="AB11"/>
  <c r="AC11"/>
  <c r="V11"/>
  <c r="W11"/>
  <c r="AE11"/>
  <c r="AF11"/>
  <c r="S11"/>
  <c r="T11"/>
  <c r="AE9"/>
  <c r="AF9"/>
  <c r="S9"/>
  <c r="T9"/>
  <c r="V9"/>
  <c r="W9"/>
  <c r="X8"/>
  <c r="AB9"/>
  <c r="AC9"/>
  <c r="AD10"/>
  <c r="AE8"/>
  <c r="AF8"/>
  <c r="AE10"/>
  <c r="AF10"/>
  <c r="I8"/>
  <c r="AA8"/>
  <c r="X9"/>
  <c r="AD9"/>
  <c r="I10"/>
  <c r="AA10"/>
  <c r="R11"/>
  <c r="X11"/>
  <c r="AD11"/>
  <c r="K8"/>
  <c r="L8"/>
  <c r="P8"/>
  <c r="V8"/>
  <c r="W8"/>
  <c r="AB8"/>
  <c r="AC8"/>
  <c r="K10"/>
  <c r="L10"/>
  <c r="P10"/>
  <c r="V10"/>
  <c r="W10"/>
  <c r="AB10"/>
  <c r="AC10"/>
  <c r="AA9"/>
  <c r="AA11"/>
  <c r="V7"/>
  <c r="W7"/>
  <c r="AA7"/>
  <c r="AD7"/>
  <c r="P7"/>
  <c r="AB7"/>
  <c r="AC7"/>
  <c r="AE7"/>
  <c r="AF7"/>
  <c r="X7"/>
  <c r="I7"/>
  <c r="M7"/>
  <c r="R13"/>
  <c r="L7" i="3"/>
  <c r="Z7"/>
  <c r="T7"/>
  <c r="W7"/>
  <c r="Q7"/>
  <c r="G7"/>
  <c r="AB8"/>
  <c r="P8"/>
  <c r="P9"/>
  <c r="P10"/>
  <c r="J8"/>
  <c r="J9"/>
  <c r="J10"/>
  <c r="Y8"/>
  <c r="Y9"/>
  <c r="Y10"/>
  <c r="M8"/>
  <c r="V8"/>
  <c r="V9"/>
  <c r="V10"/>
  <c r="S8"/>
  <c r="S9"/>
  <c r="S10"/>
  <c r="AC7"/>
  <c r="AB9"/>
  <c r="AB10"/>
  <c r="K7"/>
  <c r="M7"/>
  <c r="Q33" i="1"/>
  <c r="S33"/>
  <c r="T33"/>
  <c r="M34"/>
  <c r="M32"/>
  <c r="S34"/>
  <c r="T34"/>
  <c r="Q34"/>
  <c r="Q32"/>
  <c r="S32"/>
  <c r="T32"/>
  <c r="Q35"/>
  <c r="S35"/>
  <c r="T35"/>
  <c r="S31"/>
  <c r="T31"/>
  <c r="Q31"/>
  <c r="M35"/>
  <c r="M33"/>
  <c r="M31"/>
  <c r="R35"/>
  <c r="R34"/>
  <c r="R33"/>
  <c r="R32"/>
  <c r="R31"/>
  <c r="M10"/>
  <c r="M8"/>
  <c r="M14"/>
  <c r="R19"/>
  <c r="S21"/>
  <c r="T21"/>
  <c r="S19"/>
  <c r="T19"/>
  <c r="M20"/>
  <c r="R29"/>
  <c r="S7"/>
  <c r="T7"/>
  <c r="Q7"/>
  <c r="S10"/>
  <c r="T10"/>
  <c r="Q10"/>
  <c r="S8"/>
  <c r="T8"/>
  <c r="Q8"/>
  <c r="S15"/>
  <c r="T15"/>
  <c r="Q15"/>
  <c r="M26"/>
  <c r="S16"/>
  <c r="T16"/>
  <c r="Q16"/>
  <c r="S27"/>
  <c r="T27"/>
  <c r="Q27"/>
  <c r="R21"/>
  <c r="S14"/>
  <c r="T14"/>
  <c r="Q14"/>
  <c r="R16"/>
  <c r="S26"/>
  <c r="T26"/>
  <c r="Q26"/>
  <c r="S29"/>
  <c r="T29"/>
  <c r="S22"/>
  <c r="T22"/>
  <c r="Q22"/>
  <c r="R9"/>
  <c r="Q9"/>
  <c r="S20"/>
  <c r="T20"/>
  <c r="Q20"/>
  <c r="S28"/>
  <c r="T28"/>
  <c r="Q28"/>
  <c r="S25"/>
  <c r="T25"/>
  <c r="Q25"/>
  <c r="M11"/>
  <c r="R26"/>
  <c r="R27"/>
  <c r="R20"/>
  <c r="R14"/>
  <c r="R15"/>
  <c r="R8"/>
  <c r="R10"/>
  <c r="R7"/>
  <c r="N7" i="3"/>
  <c r="M9"/>
  <c r="M10"/>
</calcChain>
</file>

<file path=xl/sharedStrings.xml><?xml version="1.0" encoding="utf-8"?>
<sst xmlns="http://schemas.openxmlformats.org/spreadsheetml/2006/main" count="93" uniqueCount="28">
  <si>
    <t>Наценка</t>
  </si>
  <si>
    <t>Скидка</t>
  </si>
  <si>
    <t>Снижение прибыли</t>
  </si>
  <si>
    <t>Бонус</t>
  </si>
  <si>
    <t>Себе-
стоимость, руб.</t>
  </si>
  <si>
    <t>Продажа, руб.</t>
  </si>
  <si>
    <t>Прибыль, руб.</t>
  </si>
  <si>
    <t xml:space="preserve">Прибыль, руб. </t>
  </si>
  <si>
    <t>Бонусы</t>
  </si>
  <si>
    <t>Скидки</t>
  </si>
  <si>
    <t>Фактич. скидка</t>
  </si>
  <si>
    <t>Бонус, руб.</t>
  </si>
  <si>
    <t>1-я покупка - начислено</t>
  </si>
  <si>
    <t>2-я покупка - потрачено</t>
  </si>
  <si>
    <t>3-я покупка - начислено</t>
  </si>
  <si>
    <t>4-я покупка - потрачено</t>
  </si>
  <si>
    <t>5-я покупка - начислено</t>
  </si>
  <si>
    <t>6-я покупка - потрачено</t>
  </si>
  <si>
    <t>Исходные данные</t>
  </si>
  <si>
    <r>
      <rPr>
        <b/>
        <sz val="9"/>
        <color indexed="8"/>
        <rFont val="Tahoma"/>
        <family val="2"/>
        <charset val="204"/>
      </rPr>
      <t>7</t>
    </r>
    <r>
      <rPr>
        <sz val="9"/>
        <color indexed="8"/>
        <rFont val="Tahoma"/>
        <family val="2"/>
        <charset val="204"/>
      </rPr>
      <t>-я покупка - начислено</t>
    </r>
  </si>
  <si>
    <r>
      <t xml:space="preserve">Введите 3 значения в ячейки с </t>
    </r>
    <r>
      <rPr>
        <b/>
        <sz val="10"/>
        <color indexed="8"/>
        <rFont val="Tahoma"/>
        <family val="2"/>
        <charset val="204"/>
      </rPr>
      <t>жирным</t>
    </r>
    <r>
      <rPr>
        <sz val="10"/>
        <color theme="1"/>
        <rFont val="Tahoma"/>
        <family val="2"/>
        <charset val="204"/>
      </rPr>
      <t xml:space="preserve"> шрифтом</t>
    </r>
  </si>
  <si>
    <t>Прибыль одной продажи, руб.</t>
  </si>
  <si>
    <t>Прибыль в случае предоставления скидки, руб.</t>
  </si>
  <si>
    <t>Разница в прибыли между бонусом и скидкой, руб.</t>
  </si>
  <si>
    <t>Разница в прибыли между бонусом и скидкой, %</t>
  </si>
  <si>
    <t>Все остальные значения рассчитаются автоматически.</t>
  </si>
  <si>
    <t>Сравнение прибыльности после предоставления одинакового размера скидки и бонуса</t>
  </si>
  <si>
    <t>В отличие от скидки, бонус (баллы, мили, спасибо) предоставляется при приобретении товара, но может быть использован только при следующей покупке. Рассмотрим модель, в которой бонусы можно либо копить, либо тратить.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</si>
</sst>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0"/>
      <color indexed="60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6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3" fillId="4" borderId="1" xfId="0" applyFont="1" applyFill="1" applyBorder="1"/>
    <xf numFmtId="164" fontId="3" fillId="4" borderId="1" xfId="1" applyNumberFormat="1" applyFont="1" applyFill="1" applyBorder="1"/>
    <xf numFmtId="164" fontId="0" fillId="4" borderId="1" xfId="1" applyNumberFormat="1" applyFont="1" applyFill="1" applyBorder="1"/>
    <xf numFmtId="9" fontId="0" fillId="4" borderId="1" xfId="1" applyFont="1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164" fontId="0" fillId="0" borderId="1" xfId="0" applyNumberFormat="1" applyBorder="1" applyAlignment="1">
      <alignment horizontal="center"/>
    </xf>
    <xf numFmtId="9" fontId="2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3" fillId="4" borderId="1" xfId="0" applyNumberFormat="1" applyFont="1" applyFill="1" applyBorder="1"/>
    <xf numFmtId="1" fontId="0" fillId="4" borderId="1" xfId="0" applyNumberFormat="1" applyFill="1" applyBorder="1"/>
    <xf numFmtId="1" fontId="0" fillId="3" borderId="1" xfId="0" applyNumberFormat="1" applyFill="1" applyBorder="1"/>
    <xf numFmtId="1" fontId="0" fillId="5" borderId="1" xfId="0" applyNumberForma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9" fontId="0" fillId="2" borderId="1" xfId="1" applyNumberFormat="1" applyFont="1" applyFill="1" applyBorder="1" applyAlignment="1">
      <alignment horizontal="center"/>
    </xf>
    <xf numFmtId="9" fontId="0" fillId="5" borderId="1" xfId="1" applyNumberFormat="1" applyFont="1" applyFill="1" applyBorder="1" applyAlignment="1">
      <alignment horizontal="center"/>
    </xf>
    <xf numFmtId="9" fontId="4" fillId="5" borderId="1" xfId="1" applyNumberFormat="1" applyFont="1" applyFill="1" applyBorder="1" applyAlignment="1">
      <alignment horizontal="center"/>
    </xf>
    <xf numFmtId="9" fontId="0" fillId="4" borderId="1" xfId="1" applyNumberFormat="1" applyFont="1" applyFill="1" applyBorder="1"/>
    <xf numFmtId="9" fontId="0" fillId="3" borderId="1" xfId="0" applyNumberFormat="1" applyFill="1" applyBorder="1"/>
    <xf numFmtId="9" fontId="3" fillId="4" borderId="1" xfId="1" applyNumberFormat="1" applyFont="1" applyFill="1" applyBorder="1"/>
    <xf numFmtId="164" fontId="0" fillId="3" borderId="0" xfId="0" applyNumberFormat="1" applyFill="1"/>
    <xf numFmtId="0" fontId="7" fillId="6" borderId="1" xfId="0" applyFont="1" applyFill="1" applyBorder="1"/>
    <xf numFmtId="0" fontId="2" fillId="2" borderId="1" xfId="0" applyFont="1" applyFill="1" applyBorder="1" applyAlignment="1">
      <alignment horizontal="center"/>
    </xf>
    <xf numFmtId="9" fontId="0" fillId="7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" fontId="0" fillId="8" borderId="1" xfId="0" applyNumberFormat="1" applyFill="1" applyBorder="1" applyAlignment="1">
      <alignment vertical="center"/>
    </xf>
    <xf numFmtId="9" fontId="0" fillId="8" borderId="1" xfId="1" applyFont="1" applyFill="1" applyBorder="1" applyAlignment="1">
      <alignment vertical="center"/>
    </xf>
    <xf numFmtId="1" fontId="0" fillId="6" borderId="1" xfId="0" applyNumberFormat="1" applyFill="1" applyBorder="1" applyAlignment="1">
      <alignment vertical="center"/>
    </xf>
    <xf numFmtId="0" fontId="5" fillId="0" borderId="0" xfId="0" applyFont="1"/>
    <xf numFmtId="0" fontId="5" fillId="3" borderId="0" xfId="0" applyFont="1" applyFill="1"/>
    <xf numFmtId="0" fontId="0" fillId="3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right" vertical="center" wrapText="1"/>
    </xf>
    <xf numFmtId="0" fontId="0" fillId="8" borderId="1" xfId="0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9" fontId="0" fillId="2" borderId="5" xfId="1" applyNumberFormat="1" applyFont="1" applyFill="1" applyBorder="1" applyAlignment="1">
      <alignment horizontal="center" vertical="center"/>
    </xf>
    <xf numFmtId="9" fontId="0" fillId="2" borderId="6" xfId="1" applyNumberFormat="1" applyFont="1" applyFill="1" applyBorder="1" applyAlignment="1">
      <alignment horizontal="center" vertical="center"/>
    </xf>
    <xf numFmtId="9" fontId="0" fillId="2" borderId="7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7</xdr:row>
      <xdr:rowOff>45720</xdr:rowOff>
    </xdr:from>
    <xdr:to>
      <xdr:col>0</xdr:col>
      <xdr:colOff>327660</xdr:colOff>
      <xdr:row>14</xdr:row>
      <xdr:rowOff>160020</xdr:rowOff>
    </xdr:to>
    <xdr:cxnSp macro="">
      <xdr:nvCxnSpPr>
        <xdr:cNvPr id="3" name="Прямая со стрелкой 2"/>
        <xdr:cNvCxnSpPr/>
      </xdr:nvCxnSpPr>
      <xdr:spPr>
        <a:xfrm flipH="1" flipV="1">
          <a:off x="312420" y="1813560"/>
          <a:ext cx="15240" cy="1927860"/>
        </a:xfrm>
        <a:prstGeom prst="straightConnector1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327660</xdr:colOff>
      <xdr:row>7</xdr:row>
      <xdr:rowOff>53340</xdr:rowOff>
    </xdr:from>
    <xdr:to>
      <xdr:col>1</xdr:col>
      <xdr:colOff>251460</xdr:colOff>
      <xdr:row>15</xdr:row>
      <xdr:rowOff>15240</xdr:rowOff>
    </xdr:to>
    <xdr:cxnSp macro="">
      <xdr:nvCxnSpPr>
        <xdr:cNvPr id="4" name="Прямая со стрелкой 3"/>
        <xdr:cNvCxnSpPr/>
      </xdr:nvCxnSpPr>
      <xdr:spPr>
        <a:xfrm flipV="1">
          <a:off x="327660" y="1181100"/>
          <a:ext cx="563880" cy="1303020"/>
        </a:xfrm>
        <a:prstGeom prst="straightConnector1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335280</xdr:colOff>
      <xdr:row>7</xdr:row>
      <xdr:rowOff>45720</xdr:rowOff>
    </xdr:from>
    <xdr:to>
      <xdr:col>4</xdr:col>
      <xdr:colOff>190500</xdr:colOff>
      <xdr:row>15</xdr:row>
      <xdr:rowOff>0</xdr:rowOff>
    </xdr:to>
    <xdr:cxnSp macro="">
      <xdr:nvCxnSpPr>
        <xdr:cNvPr id="5" name="Прямая со стрелкой 4"/>
        <xdr:cNvCxnSpPr/>
      </xdr:nvCxnSpPr>
      <xdr:spPr>
        <a:xfrm flipV="1">
          <a:off x="335280" y="1173480"/>
          <a:ext cx="2103120" cy="1295400"/>
        </a:xfrm>
        <a:prstGeom prst="straightConnector1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333375</xdr:colOff>
      <xdr:row>0</xdr:row>
      <xdr:rowOff>114300</xdr:rowOff>
    </xdr:from>
    <xdr:to>
      <xdr:col>35</xdr:col>
      <xdr:colOff>428625</xdr:colOff>
      <xdr:row>2</xdr:row>
      <xdr:rowOff>76200</xdr:rowOff>
    </xdr:to>
    <xdr:pic>
      <xdr:nvPicPr>
        <xdr:cNvPr id="204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625" y="114300"/>
          <a:ext cx="1114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D17"/>
  <sheetViews>
    <sheetView tabSelected="1" workbookViewId="0">
      <selection activeCell="B8" sqref="B8"/>
    </sheetView>
  </sheetViews>
  <sheetFormatPr defaultRowHeight="12.75"/>
  <cols>
    <col min="1" max="1" width="9.28515625" bestFit="1" customWidth="1"/>
    <col min="2" max="2" width="8.28515625" bestFit="1" customWidth="1"/>
    <col min="3" max="3" width="8" bestFit="1" customWidth="1"/>
    <col min="4" max="4" width="7.28515625" bestFit="1" customWidth="1"/>
    <col min="5" max="5" width="6" bestFit="1" customWidth="1"/>
    <col min="6" max="6" width="7.7109375" customWidth="1"/>
    <col min="7" max="7" width="7.28515625" bestFit="1" customWidth="1"/>
    <col min="8" max="8" width="5.5703125" customWidth="1"/>
    <col min="9" max="9" width="5.85546875" customWidth="1"/>
    <col min="10" max="10" width="8" bestFit="1" customWidth="1"/>
    <col min="11" max="11" width="7.28515625" bestFit="1" customWidth="1"/>
    <col min="12" max="12" width="6.7109375" bestFit="1" customWidth="1"/>
    <col min="13" max="13" width="8" bestFit="1" customWidth="1"/>
    <col min="14" max="14" width="7.28515625" bestFit="1" customWidth="1"/>
    <col min="15" max="15" width="6.7109375" bestFit="1" customWidth="1"/>
    <col min="16" max="16" width="8" bestFit="1" customWidth="1"/>
    <col min="17" max="17" width="7.28515625" bestFit="1" customWidth="1"/>
    <col min="18" max="18" width="6.7109375" bestFit="1" customWidth="1"/>
    <col min="19" max="19" width="8" bestFit="1" customWidth="1"/>
    <col min="20" max="20" width="7.28515625" bestFit="1" customWidth="1"/>
    <col min="21" max="21" width="6.7109375" bestFit="1" customWidth="1"/>
    <col min="22" max="22" width="8" bestFit="1" customWidth="1"/>
    <col min="23" max="23" width="7.28515625" bestFit="1" customWidth="1"/>
    <col min="24" max="24" width="6.7109375" bestFit="1" customWidth="1"/>
    <col min="25" max="25" width="8" bestFit="1" customWidth="1"/>
    <col min="26" max="26" width="7.28515625" bestFit="1" customWidth="1"/>
    <col min="27" max="27" width="6.42578125" bestFit="1" customWidth="1"/>
    <col min="28" max="28" width="8" bestFit="1" customWidth="1"/>
    <col min="29" max="29" width="7.28515625" bestFit="1" customWidth="1"/>
    <col min="30" max="30" width="6.7109375" bestFit="1" customWidth="1"/>
  </cols>
  <sheetData>
    <row r="1" spans="1:30" ht="18">
      <c r="A1" s="45" t="s">
        <v>26</v>
      </c>
    </row>
    <row r="2" spans="1:30" ht="19.899999999999999" customHeight="1">
      <c r="A2" t="s">
        <v>27</v>
      </c>
    </row>
    <row r="4" spans="1:30" ht="19.5">
      <c r="A4" s="48" t="s">
        <v>18</v>
      </c>
      <c r="B4" s="48"/>
      <c r="C4" s="48"/>
      <c r="D4" s="48"/>
      <c r="E4" s="49" t="s">
        <v>9</v>
      </c>
      <c r="F4" s="49"/>
      <c r="G4" s="49"/>
      <c r="H4" s="50" t="s">
        <v>8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s="14" customFormat="1" ht="11.45" customHeight="1">
      <c r="A5" s="38"/>
      <c r="B5" s="38"/>
      <c r="C5" s="38"/>
      <c r="D5" s="38"/>
      <c r="E5" s="51" t="s">
        <v>1</v>
      </c>
      <c r="F5" s="51" t="s">
        <v>21</v>
      </c>
      <c r="G5" s="51" t="s">
        <v>0</v>
      </c>
      <c r="H5" s="53" t="s">
        <v>3</v>
      </c>
      <c r="I5" s="53" t="s">
        <v>11</v>
      </c>
      <c r="J5" s="52" t="s">
        <v>12</v>
      </c>
      <c r="K5" s="52"/>
      <c r="L5" s="52"/>
      <c r="M5" s="52" t="s">
        <v>13</v>
      </c>
      <c r="N5" s="52"/>
      <c r="O5" s="52"/>
      <c r="P5" s="52" t="s">
        <v>14</v>
      </c>
      <c r="Q5" s="52"/>
      <c r="R5" s="52"/>
      <c r="S5" s="52" t="s">
        <v>15</v>
      </c>
      <c r="T5" s="52"/>
      <c r="U5" s="52"/>
      <c r="V5" s="52" t="s">
        <v>16</v>
      </c>
      <c r="W5" s="52"/>
      <c r="X5" s="52"/>
      <c r="Y5" s="52" t="s">
        <v>17</v>
      </c>
      <c r="Z5" s="52"/>
      <c r="AA5" s="52"/>
      <c r="AB5" s="52" t="s">
        <v>19</v>
      </c>
      <c r="AC5" s="52"/>
      <c r="AD5" s="52"/>
    </row>
    <row r="6" spans="1:30" s="22" customFormat="1" ht="43.9" customHeight="1">
      <c r="A6" s="17" t="s">
        <v>4</v>
      </c>
      <c r="B6" s="17" t="s">
        <v>5</v>
      </c>
      <c r="C6" s="17" t="s">
        <v>6</v>
      </c>
      <c r="D6" s="17" t="s">
        <v>0</v>
      </c>
      <c r="E6" s="51"/>
      <c r="F6" s="51"/>
      <c r="G6" s="51"/>
      <c r="H6" s="53"/>
      <c r="I6" s="53"/>
      <c r="J6" s="20" t="s">
        <v>7</v>
      </c>
      <c r="K6" s="20" t="s">
        <v>0</v>
      </c>
      <c r="L6" s="20" t="s">
        <v>10</v>
      </c>
      <c r="M6" s="21" t="s">
        <v>7</v>
      </c>
      <c r="N6" s="21" t="s">
        <v>0</v>
      </c>
      <c r="O6" s="21" t="s">
        <v>10</v>
      </c>
      <c r="P6" s="20" t="s">
        <v>7</v>
      </c>
      <c r="Q6" s="20" t="s">
        <v>0</v>
      </c>
      <c r="R6" s="20" t="s">
        <v>10</v>
      </c>
      <c r="S6" s="21" t="s">
        <v>7</v>
      </c>
      <c r="T6" s="21" t="s">
        <v>0</v>
      </c>
      <c r="U6" s="21" t="s">
        <v>10</v>
      </c>
      <c r="V6" s="20" t="s">
        <v>7</v>
      </c>
      <c r="W6" s="20" t="s">
        <v>0</v>
      </c>
      <c r="X6" s="20" t="s">
        <v>10</v>
      </c>
      <c r="Y6" s="21" t="s">
        <v>7</v>
      </c>
      <c r="Z6" s="21" t="s">
        <v>0</v>
      </c>
      <c r="AA6" s="21" t="s">
        <v>10</v>
      </c>
      <c r="AB6" s="20" t="s">
        <v>7</v>
      </c>
      <c r="AC6" s="20" t="s">
        <v>0</v>
      </c>
      <c r="AD6" s="20" t="s">
        <v>10</v>
      </c>
    </row>
    <row r="7" spans="1:30">
      <c r="A7" s="39">
        <v>15000</v>
      </c>
      <c r="B7" s="39">
        <v>30000</v>
      </c>
      <c r="C7" s="1">
        <f>B7-A7</f>
        <v>15000</v>
      </c>
      <c r="D7" s="31">
        <f>C7/A7</f>
        <v>1</v>
      </c>
      <c r="E7" s="11">
        <v>0.2</v>
      </c>
      <c r="F7" s="26">
        <f>C7-(B7*E7)</f>
        <v>9000</v>
      </c>
      <c r="G7" s="32">
        <f>F7/A7</f>
        <v>0.6</v>
      </c>
      <c r="H7" s="40">
        <f>E7</f>
        <v>0.2</v>
      </c>
      <c r="I7" s="29">
        <f>B7*H7</f>
        <v>6000</v>
      </c>
      <c r="J7" s="3">
        <f>C7</f>
        <v>15000</v>
      </c>
      <c r="K7" s="34">
        <f>J7/A7</f>
        <v>1</v>
      </c>
      <c r="L7" s="7">
        <f>C7-J7</f>
        <v>0</v>
      </c>
      <c r="M7" s="23">
        <f>J7+C7-I7</f>
        <v>24000</v>
      </c>
      <c r="N7" s="36">
        <f>M7/(2*A7)</f>
        <v>0.8</v>
      </c>
      <c r="O7" s="36">
        <f>I7/(2*B7)</f>
        <v>0.1</v>
      </c>
      <c r="P7" s="24">
        <f>3*C7-I7</f>
        <v>39000</v>
      </c>
      <c r="Q7" s="34">
        <f>P7/(3*A7)</f>
        <v>0.8666666666666667</v>
      </c>
      <c r="R7" s="34">
        <f>(3*B7-B7-B7+I7-B7)/(3*B7)</f>
        <v>6.6666666666666666E-2</v>
      </c>
      <c r="S7" s="4">
        <f>4*C7-2*I7</f>
        <v>48000</v>
      </c>
      <c r="T7" s="36">
        <f>S7/(4*A7)</f>
        <v>0.8</v>
      </c>
      <c r="U7" s="36">
        <f>2*I7/(4*B7)</f>
        <v>0.1</v>
      </c>
      <c r="V7" s="3">
        <f>5*C7-2*I7</f>
        <v>63000</v>
      </c>
      <c r="W7" s="6">
        <f>V7/(5*A7)</f>
        <v>0.84</v>
      </c>
      <c r="X7" s="6">
        <f>2*I7/(5*B7)</f>
        <v>0.08</v>
      </c>
      <c r="Y7" s="4">
        <f>6*C7-3*I7</f>
        <v>72000</v>
      </c>
      <c r="Z7" s="5">
        <f>Y7/(6*A7)</f>
        <v>0.8</v>
      </c>
      <c r="AA7" s="5">
        <f>3*I7/(6*B7)</f>
        <v>0.1</v>
      </c>
      <c r="AB7" s="24">
        <f>7*C7-3*I7</f>
        <v>87000</v>
      </c>
      <c r="AC7" s="34">
        <f>AB7/(7*A7)</f>
        <v>0.82857142857142863</v>
      </c>
      <c r="AD7" s="34">
        <f>3*I7/(7*B7)</f>
        <v>8.5714285714285715E-2</v>
      </c>
    </row>
    <row r="8" spans="1:30" ht="31.15" customHeight="1">
      <c r="E8">
        <v>10</v>
      </c>
      <c r="F8" s="55" t="s">
        <v>22</v>
      </c>
      <c r="G8" s="55"/>
      <c r="H8" s="55"/>
      <c r="I8" s="55"/>
      <c r="J8" s="42">
        <f>F7</f>
        <v>9000</v>
      </c>
      <c r="K8" s="41"/>
      <c r="L8" s="41"/>
      <c r="M8" s="42">
        <f>2*F7</f>
        <v>18000</v>
      </c>
      <c r="N8" s="41"/>
      <c r="O8" s="41"/>
      <c r="P8" s="42">
        <f>3*F7</f>
        <v>27000</v>
      </c>
      <c r="Q8" s="41"/>
      <c r="R8" s="41"/>
      <c r="S8" s="42">
        <f>4*F7</f>
        <v>36000</v>
      </c>
      <c r="T8" s="41"/>
      <c r="U8" s="41"/>
      <c r="V8" s="42">
        <f>5*F7</f>
        <v>45000</v>
      </c>
      <c r="W8" s="41"/>
      <c r="X8" s="41"/>
      <c r="Y8" s="42">
        <f>6*F7</f>
        <v>54000</v>
      </c>
      <c r="Z8" s="41"/>
      <c r="AA8" s="41"/>
      <c r="AB8" s="42">
        <f>7*F7</f>
        <v>63000</v>
      </c>
      <c r="AC8" s="41"/>
      <c r="AD8" s="41"/>
    </row>
    <row r="9" spans="1:30" ht="28.9" customHeight="1">
      <c r="F9" s="54" t="s">
        <v>23</v>
      </c>
      <c r="G9" s="54"/>
      <c r="H9" s="54"/>
      <c r="I9" s="54"/>
      <c r="J9" s="44">
        <f>J7-J8</f>
        <v>6000</v>
      </c>
      <c r="M9" s="44">
        <f>M7-M8</f>
        <v>6000</v>
      </c>
      <c r="P9" s="44">
        <f>P7-P8</f>
        <v>12000</v>
      </c>
      <c r="S9" s="44">
        <f>S7-S8</f>
        <v>12000</v>
      </c>
      <c r="V9" s="44">
        <f>V7-V8</f>
        <v>18000</v>
      </c>
      <c r="Y9" s="44">
        <f>Y7-Y8</f>
        <v>18000</v>
      </c>
      <c r="AB9" s="44">
        <f>AB7-AB8</f>
        <v>24000</v>
      </c>
    </row>
    <row r="10" spans="1:30" ht="30" customHeight="1">
      <c r="F10" s="55" t="s">
        <v>24</v>
      </c>
      <c r="G10" s="55"/>
      <c r="H10" s="55"/>
      <c r="I10" s="55"/>
      <c r="J10" s="43">
        <f>J9/J8</f>
        <v>0.66666666666666663</v>
      </c>
      <c r="M10" s="43">
        <f>M9/M8</f>
        <v>0.33333333333333331</v>
      </c>
      <c r="P10" s="43">
        <f>P9/P8</f>
        <v>0.44444444444444442</v>
      </c>
      <c r="S10" s="43">
        <f>S9/S8</f>
        <v>0.33333333333333331</v>
      </c>
      <c r="V10" s="43">
        <f>V9/V8</f>
        <v>0.4</v>
      </c>
      <c r="Y10" s="43">
        <f>Y9/Y8</f>
        <v>0.33333333333333331</v>
      </c>
      <c r="AB10" s="43">
        <f>AB9/AB8</f>
        <v>0.38095238095238093</v>
      </c>
    </row>
    <row r="16" spans="1:30">
      <c r="A16" t="s">
        <v>20</v>
      </c>
    </row>
    <row r="17" spans="1:1">
      <c r="A17" t="s">
        <v>25</v>
      </c>
    </row>
  </sheetData>
  <mergeCells count="18">
    <mergeCell ref="F9:I9"/>
    <mergeCell ref="F10:I10"/>
    <mergeCell ref="V5:X5"/>
    <mergeCell ref="Y5:AA5"/>
    <mergeCell ref="M5:O5"/>
    <mergeCell ref="P5:R5"/>
    <mergeCell ref="S5:U5"/>
    <mergeCell ref="F8:I8"/>
    <mergeCell ref="A4:D4"/>
    <mergeCell ref="E4:G4"/>
    <mergeCell ref="H4:AD4"/>
    <mergeCell ref="E5:E6"/>
    <mergeCell ref="F5:F6"/>
    <mergeCell ref="G5:G6"/>
    <mergeCell ref="AB5:AD5"/>
    <mergeCell ref="H5:H6"/>
    <mergeCell ref="I5:I6"/>
    <mergeCell ref="J5:L5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K36"/>
  <sheetViews>
    <sheetView zoomScaleNormal="100" workbookViewId="0">
      <selection activeCell="J21" sqref="J21"/>
    </sheetView>
  </sheetViews>
  <sheetFormatPr defaultRowHeight="12.75"/>
  <cols>
    <col min="1" max="1" width="2.7109375" style="9" customWidth="1"/>
    <col min="2" max="2" width="9.28515625" customWidth="1"/>
    <col min="3" max="3" width="8.28515625" customWidth="1"/>
    <col min="4" max="4" width="7.7109375" customWidth="1"/>
    <col min="5" max="5" width="7.28515625" bestFit="1" customWidth="1"/>
    <col min="6" max="6" width="9.28515625" hidden="1" customWidth="1"/>
    <col min="7" max="7" width="8.28515625" hidden="1" customWidth="1"/>
    <col min="8" max="8" width="8" hidden="1" customWidth="1"/>
    <col min="9" max="9" width="7.28515625" hidden="1" customWidth="1"/>
    <col min="10" max="10" width="6" bestFit="1" customWidth="1"/>
    <col min="11" max="11" width="7.7109375" customWidth="1"/>
    <col min="12" max="12" width="7.28515625" bestFit="1" customWidth="1"/>
    <col min="13" max="13" width="9.85546875" hidden="1" customWidth="1"/>
    <col min="14" max="14" width="5.5703125" customWidth="1"/>
    <col min="15" max="15" width="5.85546875" customWidth="1"/>
    <col min="16" max="16" width="8" bestFit="1" customWidth="1"/>
    <col min="17" max="17" width="7.28515625" bestFit="1" customWidth="1"/>
    <col min="18" max="18" width="6.7109375" bestFit="1" customWidth="1"/>
    <col min="19" max="19" width="8" bestFit="1" customWidth="1"/>
    <col min="20" max="20" width="7.28515625" bestFit="1" customWidth="1"/>
    <col min="21" max="21" width="6.7109375" bestFit="1" customWidth="1"/>
    <col min="22" max="22" width="8" bestFit="1" customWidth="1"/>
    <col min="23" max="23" width="7.28515625" bestFit="1" customWidth="1"/>
    <col min="24" max="24" width="6.7109375" bestFit="1" customWidth="1"/>
    <col min="25" max="25" width="8" bestFit="1" customWidth="1"/>
    <col min="26" max="26" width="7.28515625" bestFit="1" customWidth="1"/>
    <col min="27" max="27" width="6.7109375" bestFit="1" customWidth="1"/>
    <col min="28" max="28" width="8" hidden="1" customWidth="1"/>
    <col min="29" max="29" width="7.28515625" hidden="1" customWidth="1"/>
    <col min="30" max="30" width="6.7109375" hidden="1" customWidth="1"/>
    <col min="31" max="31" width="8" hidden="1" customWidth="1"/>
    <col min="32" max="32" width="7.28515625" hidden="1" customWidth="1"/>
    <col min="33" max="33" width="0.7109375" hidden="1" customWidth="1"/>
    <col min="34" max="34" width="8" bestFit="1" customWidth="1"/>
    <col min="35" max="35" width="7.28515625" bestFit="1" customWidth="1"/>
    <col min="36" max="36" width="6.7109375" bestFit="1" customWidth="1"/>
    <col min="37" max="37" width="26.7109375" style="9" customWidth="1"/>
  </cols>
  <sheetData>
    <row r="1" spans="1:37" s="9" customFormat="1"/>
    <row r="2" spans="1:37" s="9" customFormat="1" ht="16.899999999999999" customHeight="1">
      <c r="B2" s="46" t="s">
        <v>26</v>
      </c>
    </row>
    <row r="3" spans="1:37" s="9" customFormat="1"/>
    <row r="4" spans="1:37" ht="19.5">
      <c r="B4" s="48" t="s">
        <v>18</v>
      </c>
      <c r="C4" s="48"/>
      <c r="D4" s="48"/>
      <c r="E4" s="48"/>
      <c r="J4" s="49" t="s">
        <v>9</v>
      </c>
      <c r="K4" s="49"/>
      <c r="L4" s="49"/>
      <c r="N4" s="50" t="s">
        <v>8</v>
      </c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s="14" customFormat="1" ht="11.45" customHeight="1">
      <c r="A5" s="13"/>
      <c r="B5" s="65" t="s">
        <v>4</v>
      </c>
      <c r="C5" s="65" t="s">
        <v>5</v>
      </c>
      <c r="D5" s="65" t="s">
        <v>6</v>
      </c>
      <c r="E5" s="65" t="s">
        <v>0</v>
      </c>
      <c r="J5" s="51" t="s">
        <v>1</v>
      </c>
      <c r="K5" s="51" t="s">
        <v>21</v>
      </c>
      <c r="L5" s="51" t="s">
        <v>0</v>
      </c>
      <c r="N5" s="53" t="s">
        <v>3</v>
      </c>
      <c r="O5" s="53" t="s">
        <v>11</v>
      </c>
      <c r="P5" s="52" t="s">
        <v>12</v>
      </c>
      <c r="Q5" s="52"/>
      <c r="R5" s="52"/>
      <c r="S5" s="52" t="s">
        <v>13</v>
      </c>
      <c r="T5" s="52"/>
      <c r="U5" s="52"/>
      <c r="V5" s="52" t="s">
        <v>14</v>
      </c>
      <c r="W5" s="52"/>
      <c r="X5" s="52"/>
      <c r="Y5" s="52" t="s">
        <v>15</v>
      </c>
      <c r="Z5" s="52"/>
      <c r="AA5" s="52"/>
      <c r="AB5" s="52" t="s">
        <v>16</v>
      </c>
      <c r="AC5" s="52"/>
      <c r="AD5" s="52"/>
      <c r="AE5" s="52" t="s">
        <v>17</v>
      </c>
      <c r="AF5" s="52"/>
      <c r="AG5" s="52"/>
      <c r="AH5" s="52" t="s">
        <v>19</v>
      </c>
      <c r="AI5" s="52"/>
      <c r="AJ5" s="52"/>
      <c r="AK5" s="13"/>
    </row>
    <row r="6" spans="1:37" s="22" customFormat="1" ht="37.15" customHeight="1">
      <c r="A6" s="15"/>
      <c r="B6" s="65"/>
      <c r="C6" s="65"/>
      <c r="D6" s="65"/>
      <c r="E6" s="65"/>
      <c r="F6" s="16" t="s">
        <v>4</v>
      </c>
      <c r="G6" s="17" t="s">
        <v>5</v>
      </c>
      <c r="H6" s="17" t="s">
        <v>6</v>
      </c>
      <c r="I6" s="18" t="s">
        <v>0</v>
      </c>
      <c r="J6" s="51"/>
      <c r="K6" s="51"/>
      <c r="L6" s="51"/>
      <c r="M6" s="19" t="s">
        <v>2</v>
      </c>
      <c r="N6" s="53"/>
      <c r="O6" s="53"/>
      <c r="P6" s="20" t="s">
        <v>7</v>
      </c>
      <c r="Q6" s="20" t="s">
        <v>0</v>
      </c>
      <c r="R6" s="20" t="s">
        <v>10</v>
      </c>
      <c r="S6" s="21" t="s">
        <v>7</v>
      </c>
      <c r="T6" s="21" t="s">
        <v>0</v>
      </c>
      <c r="U6" s="21" t="s">
        <v>10</v>
      </c>
      <c r="V6" s="20" t="s">
        <v>7</v>
      </c>
      <c r="W6" s="20" t="s">
        <v>0</v>
      </c>
      <c r="X6" s="20" t="s">
        <v>10</v>
      </c>
      <c r="Y6" s="21" t="s">
        <v>7</v>
      </c>
      <c r="Z6" s="21" t="s">
        <v>0</v>
      </c>
      <c r="AA6" s="21" t="s">
        <v>10</v>
      </c>
      <c r="AB6" s="20" t="s">
        <v>7</v>
      </c>
      <c r="AC6" s="20" t="s">
        <v>0</v>
      </c>
      <c r="AD6" s="20" t="s">
        <v>10</v>
      </c>
      <c r="AE6" s="21" t="s">
        <v>7</v>
      </c>
      <c r="AF6" s="21" t="s">
        <v>0</v>
      </c>
      <c r="AG6" s="21" t="s">
        <v>10</v>
      </c>
      <c r="AH6" s="20" t="s">
        <v>7</v>
      </c>
      <c r="AI6" s="20" t="s">
        <v>0</v>
      </c>
      <c r="AJ6" s="20" t="s">
        <v>10</v>
      </c>
      <c r="AK6" s="15"/>
    </row>
    <row r="7" spans="1:37">
      <c r="B7" s="56">
        <v>1000</v>
      </c>
      <c r="C7" s="56">
        <v>1200</v>
      </c>
      <c r="D7" s="59">
        <f>C7-B7</f>
        <v>200</v>
      </c>
      <c r="E7" s="62">
        <f>D7/B7</f>
        <v>0.2</v>
      </c>
      <c r="F7" s="1">
        <v>1000</v>
      </c>
      <c r="G7" s="1">
        <v>1200</v>
      </c>
      <c r="H7" s="1">
        <f>G7-F7</f>
        <v>200</v>
      </c>
      <c r="I7" s="31">
        <f>H7/F7</f>
        <v>0.2</v>
      </c>
      <c r="J7" s="11">
        <v>0.05</v>
      </c>
      <c r="K7" s="26">
        <f>H7-(G7*J7)</f>
        <v>140</v>
      </c>
      <c r="L7" s="32">
        <f>K7/F7</f>
        <v>0.14000000000000001</v>
      </c>
      <c r="M7" s="10">
        <f>1-L7/I7</f>
        <v>0.29999999999999993</v>
      </c>
      <c r="N7" s="40">
        <f>J7</f>
        <v>0.05</v>
      </c>
      <c r="O7" s="29">
        <f>G7*N7</f>
        <v>60</v>
      </c>
      <c r="P7" s="3">
        <f>H7</f>
        <v>200</v>
      </c>
      <c r="Q7" s="34">
        <f>P7/F7</f>
        <v>0.2</v>
      </c>
      <c r="R7" s="7">
        <f>H7-P7</f>
        <v>0</v>
      </c>
      <c r="S7" s="23">
        <f>P7+H7-O7</f>
        <v>340</v>
      </c>
      <c r="T7" s="36">
        <f>S7/(2*F7)</f>
        <v>0.17</v>
      </c>
      <c r="U7" s="36">
        <f>O7/(2*G7)</f>
        <v>2.5000000000000001E-2</v>
      </c>
      <c r="V7" s="24">
        <f>3*H7-O7</f>
        <v>540</v>
      </c>
      <c r="W7" s="34">
        <f>V7/(3*F7)</f>
        <v>0.18</v>
      </c>
      <c r="X7" s="34">
        <f>(3*G7-G7-G7+O7-G7)/(3*G7)</f>
        <v>1.6666666666666666E-2</v>
      </c>
      <c r="Y7" s="4">
        <f>4*H7-2*O7</f>
        <v>680</v>
      </c>
      <c r="Z7" s="36">
        <f>Y7/(4*F7)</f>
        <v>0.17</v>
      </c>
      <c r="AA7" s="36">
        <f>2*O7/(4*G7)</f>
        <v>2.5000000000000001E-2</v>
      </c>
      <c r="AB7" s="3">
        <f>5*H7-2*O7</f>
        <v>880</v>
      </c>
      <c r="AC7" s="6">
        <f>AB7/(5*F7)</f>
        <v>0.17599999999999999</v>
      </c>
      <c r="AD7" s="6">
        <f>2*O7/(5*G7)</f>
        <v>0.02</v>
      </c>
      <c r="AE7" s="4">
        <f>6*H7-3*O7</f>
        <v>1020</v>
      </c>
      <c r="AF7" s="5">
        <f>AE7/(6*F7)</f>
        <v>0.17</v>
      </c>
      <c r="AG7" s="5">
        <f>3*O7/(6*G7)</f>
        <v>2.5000000000000001E-2</v>
      </c>
      <c r="AH7" s="24">
        <f>7*H7-3*O7</f>
        <v>1220</v>
      </c>
      <c r="AI7" s="34">
        <f>AH7/(7*F7)</f>
        <v>0.17428571428571429</v>
      </c>
      <c r="AJ7" s="34">
        <f>3*O7/(7*G7)</f>
        <v>2.1428571428571429E-2</v>
      </c>
    </row>
    <row r="8" spans="1:37">
      <c r="B8" s="57"/>
      <c r="C8" s="57"/>
      <c r="D8" s="60"/>
      <c r="E8" s="63"/>
      <c r="F8" s="1">
        <v>1000</v>
      </c>
      <c r="G8" s="1">
        <v>1200</v>
      </c>
      <c r="H8" s="1">
        <f>G8-F8</f>
        <v>200</v>
      </c>
      <c r="I8" s="31">
        <f>H8/F8</f>
        <v>0.2</v>
      </c>
      <c r="J8" s="11">
        <v>7.0000000000000007E-2</v>
      </c>
      <c r="K8" s="26">
        <f>H8-(G8*J8)</f>
        <v>115.99999999999999</v>
      </c>
      <c r="L8" s="32">
        <f>K8/F8</f>
        <v>0.11599999999999999</v>
      </c>
      <c r="M8" s="10">
        <f>1-L8/I8</f>
        <v>0.42000000000000004</v>
      </c>
      <c r="N8" s="40">
        <f>J8</f>
        <v>7.0000000000000007E-2</v>
      </c>
      <c r="O8" s="29">
        <f>G8*N8</f>
        <v>84.000000000000014</v>
      </c>
      <c r="P8" s="3">
        <f>H8</f>
        <v>200</v>
      </c>
      <c r="Q8" s="34">
        <f t="shared" ref="Q8:Q29" si="0">P8/F8</f>
        <v>0.2</v>
      </c>
      <c r="R8" s="7">
        <f>H8-P8</f>
        <v>0</v>
      </c>
      <c r="S8" s="24">
        <f>P8+H8-O8</f>
        <v>316</v>
      </c>
      <c r="T8" s="36">
        <f t="shared" ref="T8:T29" si="1">S8/(2*F8)</f>
        <v>0.158</v>
      </c>
      <c r="U8" s="34">
        <f>O8/(2*G8)</f>
        <v>3.5000000000000003E-2</v>
      </c>
      <c r="V8" s="24">
        <f>3*H8-O8</f>
        <v>516</v>
      </c>
      <c r="W8" s="34">
        <f t="shared" ref="W8:W29" si="2">V8/(3*F8)</f>
        <v>0.17199999999999999</v>
      </c>
      <c r="X8" s="34">
        <f>(3*G8-G8-G8+O8-G8)/(3*G8)</f>
        <v>2.3333333333333334E-2</v>
      </c>
      <c r="Y8" s="4">
        <f t="shared" ref="Y8:Y29" si="3">4*H8-2*O8</f>
        <v>632</v>
      </c>
      <c r="Z8" s="36">
        <f t="shared" ref="Z8:Z29" si="4">Y8/(4*F8)</f>
        <v>0.158</v>
      </c>
      <c r="AA8" s="34">
        <f>2*O8/(4*G8)</f>
        <v>3.5000000000000003E-2</v>
      </c>
      <c r="AB8" s="3">
        <f>5*H8-2*O8</f>
        <v>832</v>
      </c>
      <c r="AC8" s="6">
        <f t="shared" ref="AC8:AC29" si="5">AB8/(5*F8)</f>
        <v>0.16639999999999999</v>
      </c>
      <c r="AD8" s="6">
        <f>2*O8/(5*G8)</f>
        <v>2.8000000000000004E-2</v>
      </c>
      <c r="AE8" s="3">
        <f>6*H8-3*O8</f>
        <v>948</v>
      </c>
      <c r="AF8" s="5">
        <f t="shared" ref="AF8:AF29" si="6">AE8/(6*F8)</f>
        <v>0.158</v>
      </c>
      <c r="AG8" s="6">
        <f>3*O8/(6*G8)</f>
        <v>3.500000000000001E-2</v>
      </c>
      <c r="AH8" s="24">
        <f t="shared" ref="AH8:AH29" si="7">7*H8-3*O8</f>
        <v>1148</v>
      </c>
      <c r="AI8" s="34">
        <f t="shared" ref="AI8:AI29" si="8">AH8/(7*F8)</f>
        <v>0.16400000000000001</v>
      </c>
      <c r="AJ8" s="34">
        <f t="shared" ref="AJ8:AJ29" si="9">3*O8/(7*G8)</f>
        <v>3.0000000000000006E-2</v>
      </c>
    </row>
    <row r="9" spans="1:37">
      <c r="B9" s="57"/>
      <c r="C9" s="57"/>
      <c r="D9" s="60"/>
      <c r="E9" s="63"/>
      <c r="F9" s="1">
        <v>1000</v>
      </c>
      <c r="G9" s="1">
        <v>1200</v>
      </c>
      <c r="H9" s="1">
        <f>G9-F9</f>
        <v>200</v>
      </c>
      <c r="I9" s="31">
        <f>H9/F9</f>
        <v>0.2</v>
      </c>
      <c r="J9" s="11">
        <v>0.1</v>
      </c>
      <c r="K9" s="26">
        <f>H9-(G9*J9)</f>
        <v>80</v>
      </c>
      <c r="L9" s="32">
        <f>K9/F9</f>
        <v>0.08</v>
      </c>
      <c r="M9" s="10">
        <f>1-L9/I9</f>
        <v>0.60000000000000009</v>
      </c>
      <c r="N9" s="40">
        <f>J9</f>
        <v>0.1</v>
      </c>
      <c r="O9" s="29">
        <f>G9*N9</f>
        <v>120</v>
      </c>
      <c r="P9" s="3">
        <f>H9</f>
        <v>200</v>
      </c>
      <c r="Q9" s="34">
        <f t="shared" si="0"/>
        <v>0.2</v>
      </c>
      <c r="R9" s="7">
        <f>H9-P9</f>
        <v>0</v>
      </c>
      <c r="S9" s="24">
        <f>P9+H9-O9</f>
        <v>280</v>
      </c>
      <c r="T9" s="36">
        <f t="shared" si="1"/>
        <v>0.14000000000000001</v>
      </c>
      <c r="U9" s="34">
        <f>O9/(2*G9)</f>
        <v>0.05</v>
      </c>
      <c r="V9" s="24">
        <f>3*H9-O9</f>
        <v>480</v>
      </c>
      <c r="W9" s="34">
        <f t="shared" si="2"/>
        <v>0.16</v>
      </c>
      <c r="X9" s="34">
        <f>(3*G9-G9-G9+O9-G9)/(3*G9)</f>
        <v>3.3333333333333333E-2</v>
      </c>
      <c r="Y9" s="4">
        <f t="shared" si="3"/>
        <v>560</v>
      </c>
      <c r="Z9" s="36">
        <f t="shared" si="4"/>
        <v>0.14000000000000001</v>
      </c>
      <c r="AA9" s="34">
        <f>2*O9/(4*G9)</f>
        <v>0.05</v>
      </c>
      <c r="AB9" s="3">
        <f>5*H9-2*O9</f>
        <v>760</v>
      </c>
      <c r="AC9" s="6">
        <f t="shared" si="5"/>
        <v>0.152</v>
      </c>
      <c r="AD9" s="6">
        <f>2*O9/(5*G9)</f>
        <v>0.04</v>
      </c>
      <c r="AE9" s="3">
        <f>6*H9-3*O9</f>
        <v>840</v>
      </c>
      <c r="AF9" s="5">
        <f t="shared" si="6"/>
        <v>0.14000000000000001</v>
      </c>
      <c r="AG9" s="6">
        <f>3*O9/(6*G9)</f>
        <v>0.05</v>
      </c>
      <c r="AH9" s="24">
        <f t="shared" si="7"/>
        <v>1040</v>
      </c>
      <c r="AI9" s="34">
        <f t="shared" si="8"/>
        <v>0.14857142857142858</v>
      </c>
      <c r="AJ9" s="34">
        <f t="shared" si="9"/>
        <v>4.2857142857142858E-2</v>
      </c>
    </row>
    <row r="10" spans="1:37">
      <c r="B10" s="57"/>
      <c r="C10" s="57"/>
      <c r="D10" s="60"/>
      <c r="E10" s="63"/>
      <c r="F10" s="1">
        <v>1000</v>
      </c>
      <c r="G10" s="1">
        <v>1200</v>
      </c>
      <c r="H10" s="1">
        <f>G10-F10</f>
        <v>200</v>
      </c>
      <c r="I10" s="31">
        <f>H10/F10</f>
        <v>0.2</v>
      </c>
      <c r="J10" s="11">
        <v>0.15</v>
      </c>
      <c r="K10" s="26">
        <f>H10-(G10*J10)</f>
        <v>20</v>
      </c>
      <c r="L10" s="32">
        <f>K10/F10</f>
        <v>0.02</v>
      </c>
      <c r="M10" s="10">
        <f>1-L10/I10</f>
        <v>0.9</v>
      </c>
      <c r="N10" s="40">
        <f>J10</f>
        <v>0.15</v>
      </c>
      <c r="O10" s="29">
        <f>G10*N10</f>
        <v>180</v>
      </c>
      <c r="P10" s="3">
        <f>H10</f>
        <v>200</v>
      </c>
      <c r="Q10" s="34">
        <f t="shared" si="0"/>
        <v>0.2</v>
      </c>
      <c r="R10" s="7">
        <f>H10-P10</f>
        <v>0</v>
      </c>
      <c r="S10" s="24">
        <f>P10+H10-O10</f>
        <v>220</v>
      </c>
      <c r="T10" s="36">
        <f t="shared" si="1"/>
        <v>0.11</v>
      </c>
      <c r="U10" s="34">
        <f>O10/(2*G10)</f>
        <v>7.4999999999999997E-2</v>
      </c>
      <c r="V10" s="24">
        <f>3*H10-O10</f>
        <v>420</v>
      </c>
      <c r="W10" s="34">
        <f t="shared" si="2"/>
        <v>0.14000000000000001</v>
      </c>
      <c r="X10" s="34">
        <f>(3*G10-G10-G10+O10-G10)/(3*G10)</f>
        <v>0.05</v>
      </c>
      <c r="Y10" s="4">
        <f t="shared" si="3"/>
        <v>440</v>
      </c>
      <c r="Z10" s="36">
        <f t="shared" si="4"/>
        <v>0.11</v>
      </c>
      <c r="AA10" s="34">
        <f>2*O10/(4*G10)</f>
        <v>7.4999999999999997E-2</v>
      </c>
      <c r="AB10" s="3">
        <f>5*H10-2*O10</f>
        <v>640</v>
      </c>
      <c r="AC10" s="6">
        <f t="shared" si="5"/>
        <v>0.128</v>
      </c>
      <c r="AD10" s="6">
        <f>2*O10/(5*G10)</f>
        <v>0.06</v>
      </c>
      <c r="AE10" s="3">
        <f>6*H10-3*O10</f>
        <v>660</v>
      </c>
      <c r="AF10" s="5">
        <f t="shared" si="6"/>
        <v>0.11</v>
      </c>
      <c r="AG10" s="6">
        <f>3*O10/(6*G10)</f>
        <v>7.4999999999999997E-2</v>
      </c>
      <c r="AH10" s="24">
        <f t="shared" si="7"/>
        <v>860</v>
      </c>
      <c r="AI10" s="34">
        <f t="shared" si="8"/>
        <v>0.12285714285714286</v>
      </c>
      <c r="AJ10" s="34">
        <f t="shared" si="9"/>
        <v>6.4285714285714279E-2</v>
      </c>
    </row>
    <row r="11" spans="1:37">
      <c r="B11" s="58"/>
      <c r="C11" s="58"/>
      <c r="D11" s="61"/>
      <c r="E11" s="64"/>
      <c r="F11" s="1">
        <v>1000</v>
      </c>
      <c r="G11" s="1">
        <v>1200</v>
      </c>
      <c r="H11" s="1">
        <f>G11-F11</f>
        <v>200</v>
      </c>
      <c r="I11" s="31">
        <f>H11/F11</f>
        <v>0.2</v>
      </c>
      <c r="J11" s="11">
        <v>0.2</v>
      </c>
      <c r="K11" s="27">
        <f>H11-(G11*J11)</f>
        <v>-40</v>
      </c>
      <c r="L11" s="33">
        <f>K11/F11</f>
        <v>-0.04</v>
      </c>
      <c r="M11" s="10">
        <f>1-L11/I11</f>
        <v>1.2</v>
      </c>
      <c r="N11" s="40">
        <f>J11</f>
        <v>0.2</v>
      </c>
      <c r="O11" s="29">
        <f>G11*N11</f>
        <v>240</v>
      </c>
      <c r="P11" s="3">
        <f>H11</f>
        <v>200</v>
      </c>
      <c r="Q11" s="34">
        <f t="shared" si="0"/>
        <v>0.2</v>
      </c>
      <c r="R11" s="7">
        <f>H11-P11</f>
        <v>0</v>
      </c>
      <c r="S11" s="24">
        <f>P11+H11-O11</f>
        <v>160</v>
      </c>
      <c r="T11" s="36">
        <f t="shared" si="1"/>
        <v>0.08</v>
      </c>
      <c r="U11" s="34">
        <f>O11/(2*G11)</f>
        <v>0.1</v>
      </c>
      <c r="V11" s="24">
        <f>3*H11-O11</f>
        <v>360</v>
      </c>
      <c r="W11" s="34">
        <f t="shared" si="2"/>
        <v>0.12</v>
      </c>
      <c r="X11" s="34">
        <f>(3*G11-G11-G11+O11-G11)/(3*G11)</f>
        <v>6.6666666666666666E-2</v>
      </c>
      <c r="Y11" s="4">
        <f t="shared" si="3"/>
        <v>320</v>
      </c>
      <c r="Z11" s="36">
        <f t="shared" si="4"/>
        <v>0.08</v>
      </c>
      <c r="AA11" s="34">
        <f>2*O11/(4*G11)</f>
        <v>0.1</v>
      </c>
      <c r="AB11" s="3">
        <f>5*H11-2*O11</f>
        <v>520</v>
      </c>
      <c r="AC11" s="6">
        <f t="shared" si="5"/>
        <v>0.104</v>
      </c>
      <c r="AD11" s="6">
        <f>2*O11/(5*G11)</f>
        <v>0.08</v>
      </c>
      <c r="AE11" s="3">
        <f>6*H11-3*O11</f>
        <v>480</v>
      </c>
      <c r="AF11" s="5">
        <f t="shared" si="6"/>
        <v>0.08</v>
      </c>
      <c r="AG11" s="6">
        <f>3*O11/(6*G11)</f>
        <v>0.1</v>
      </c>
      <c r="AH11" s="24">
        <f t="shared" si="7"/>
        <v>680</v>
      </c>
      <c r="AI11" s="34">
        <f t="shared" si="8"/>
        <v>9.7142857142857142E-2</v>
      </c>
      <c r="AJ11" s="34">
        <f t="shared" si="9"/>
        <v>8.5714285714285715E-2</v>
      </c>
    </row>
    <row r="12" spans="1:37" s="9" customFormat="1" ht="8.4499999999999993" customHeight="1">
      <c r="B12" s="12"/>
      <c r="C12" s="12"/>
      <c r="D12" s="8"/>
      <c r="E12" s="30"/>
      <c r="F12" s="8"/>
      <c r="G12" s="8"/>
      <c r="H12" s="8"/>
      <c r="I12" s="30"/>
      <c r="J12" s="12"/>
      <c r="K12" s="28"/>
      <c r="L12" s="30"/>
      <c r="M12" s="8"/>
      <c r="N12" s="47"/>
      <c r="O12" s="28"/>
      <c r="P12" s="2"/>
      <c r="Q12" s="35"/>
      <c r="R12" s="2"/>
      <c r="S12" s="25"/>
      <c r="T12" s="35"/>
      <c r="U12" s="35"/>
      <c r="V12" s="25"/>
      <c r="W12" s="35"/>
      <c r="X12" s="35"/>
      <c r="Y12" s="2"/>
      <c r="Z12" s="35"/>
      <c r="AA12" s="35"/>
      <c r="AB12" s="2"/>
      <c r="AC12" s="2"/>
      <c r="AD12" s="2"/>
      <c r="AE12" s="2"/>
      <c r="AF12" s="2"/>
      <c r="AG12" s="2"/>
      <c r="AH12" s="25"/>
      <c r="AI12" s="35"/>
      <c r="AJ12" s="35"/>
    </row>
    <row r="13" spans="1:37">
      <c r="B13" s="56">
        <v>1000</v>
      </c>
      <c r="C13" s="56">
        <v>1250</v>
      </c>
      <c r="D13" s="59">
        <f>C13-B13</f>
        <v>250</v>
      </c>
      <c r="E13" s="62">
        <f>D13/B13</f>
        <v>0.25</v>
      </c>
      <c r="F13" s="1">
        <v>1000</v>
      </c>
      <c r="G13" s="1">
        <v>1250</v>
      </c>
      <c r="H13" s="1">
        <f>G13-F13</f>
        <v>250</v>
      </c>
      <c r="I13" s="31">
        <f>H13/F13</f>
        <v>0.25</v>
      </c>
      <c r="J13" s="11">
        <v>0.05</v>
      </c>
      <c r="K13" s="26">
        <f>H13-(G13*J13)</f>
        <v>187.5</v>
      </c>
      <c r="L13" s="32">
        <f>K13/F13</f>
        <v>0.1875</v>
      </c>
      <c r="M13" s="10">
        <f>1-L13/I13</f>
        <v>0.25</v>
      </c>
      <c r="N13" s="40">
        <f>J13</f>
        <v>0.05</v>
      </c>
      <c r="O13" s="29">
        <f>G13*N13</f>
        <v>62.5</v>
      </c>
      <c r="P13" s="3">
        <f>H13</f>
        <v>250</v>
      </c>
      <c r="Q13" s="34">
        <f t="shared" si="0"/>
        <v>0.25</v>
      </c>
      <c r="R13" s="7">
        <f>H13-P13</f>
        <v>0</v>
      </c>
      <c r="S13" s="24">
        <f>P13+H13-O13</f>
        <v>437.5</v>
      </c>
      <c r="T13" s="36">
        <f t="shared" si="1"/>
        <v>0.21875</v>
      </c>
      <c r="U13" s="34">
        <f>O13/(2*G13)</f>
        <v>2.5000000000000001E-2</v>
      </c>
      <c r="V13" s="24">
        <f>3*H13-O13</f>
        <v>687.5</v>
      </c>
      <c r="W13" s="34">
        <f t="shared" si="2"/>
        <v>0.22916666666666666</v>
      </c>
      <c r="X13" s="34">
        <f>(3*G13-G13-G13+O13-G13)/(3*G13)</f>
        <v>1.6666666666666666E-2</v>
      </c>
      <c r="Y13" s="4">
        <f t="shared" si="3"/>
        <v>875</v>
      </c>
      <c r="Z13" s="36">
        <f t="shared" si="4"/>
        <v>0.21875</v>
      </c>
      <c r="AA13" s="34">
        <f>2*O13/(4*G13)</f>
        <v>2.5000000000000001E-2</v>
      </c>
      <c r="AB13" s="3">
        <f>5*H13-2*O13</f>
        <v>1125</v>
      </c>
      <c r="AC13" s="6">
        <f t="shared" si="5"/>
        <v>0.22500000000000001</v>
      </c>
      <c r="AD13" s="6">
        <f>2*O13/(5*G13)</f>
        <v>0.02</v>
      </c>
      <c r="AE13" s="3">
        <f>6*H13-3*O13</f>
        <v>1312.5</v>
      </c>
      <c r="AF13" s="5">
        <f t="shared" si="6"/>
        <v>0.21875</v>
      </c>
      <c r="AG13" s="6">
        <f>3*O13/(6*G13)</f>
        <v>2.5000000000000001E-2</v>
      </c>
      <c r="AH13" s="24">
        <f t="shared" si="7"/>
        <v>1562.5</v>
      </c>
      <c r="AI13" s="34">
        <f t="shared" si="8"/>
        <v>0.22321428571428573</v>
      </c>
      <c r="AJ13" s="34">
        <f t="shared" si="9"/>
        <v>2.1428571428571429E-2</v>
      </c>
    </row>
    <row r="14" spans="1:37">
      <c r="B14" s="57"/>
      <c r="C14" s="57"/>
      <c r="D14" s="60"/>
      <c r="E14" s="63"/>
      <c r="F14" s="1">
        <v>1000</v>
      </c>
      <c r="G14" s="1">
        <v>1250</v>
      </c>
      <c r="H14" s="1">
        <f>G14-F14</f>
        <v>250</v>
      </c>
      <c r="I14" s="31">
        <f>H14/F14</f>
        <v>0.25</v>
      </c>
      <c r="J14" s="11">
        <v>7.0000000000000007E-2</v>
      </c>
      <c r="K14" s="26">
        <f>H14-(G14*J14)</f>
        <v>162.5</v>
      </c>
      <c r="L14" s="32">
        <f>K14/F14</f>
        <v>0.16250000000000001</v>
      </c>
      <c r="M14" s="10">
        <f>1-L14/I14</f>
        <v>0.35</v>
      </c>
      <c r="N14" s="40">
        <f>J14</f>
        <v>7.0000000000000007E-2</v>
      </c>
      <c r="O14" s="29">
        <f>G14*N14</f>
        <v>87.500000000000014</v>
      </c>
      <c r="P14" s="3">
        <f>H14</f>
        <v>250</v>
      </c>
      <c r="Q14" s="34">
        <f t="shared" si="0"/>
        <v>0.25</v>
      </c>
      <c r="R14" s="7">
        <f>H14-P14</f>
        <v>0</v>
      </c>
      <c r="S14" s="24">
        <f>P14+H14-O14</f>
        <v>412.5</v>
      </c>
      <c r="T14" s="36">
        <f t="shared" si="1"/>
        <v>0.20624999999999999</v>
      </c>
      <c r="U14" s="34">
        <f>O14/(2*G14)</f>
        <v>3.5000000000000003E-2</v>
      </c>
      <c r="V14" s="24">
        <f>3*H14-O14</f>
        <v>662.5</v>
      </c>
      <c r="W14" s="34">
        <f t="shared" si="2"/>
        <v>0.22083333333333333</v>
      </c>
      <c r="X14" s="34">
        <f>(3*G14-G14-G14+O14-G14)/(3*G14)</f>
        <v>2.3333333333333334E-2</v>
      </c>
      <c r="Y14" s="4">
        <f t="shared" si="3"/>
        <v>825</v>
      </c>
      <c r="Z14" s="36">
        <f t="shared" si="4"/>
        <v>0.20624999999999999</v>
      </c>
      <c r="AA14" s="34">
        <f>2*O14/(4*G14)</f>
        <v>3.5000000000000003E-2</v>
      </c>
      <c r="AB14" s="3">
        <f>5*H14-2*O14</f>
        <v>1075</v>
      </c>
      <c r="AC14" s="6">
        <f t="shared" si="5"/>
        <v>0.215</v>
      </c>
      <c r="AD14" s="6">
        <f>2*O14/(5*G14)</f>
        <v>2.8000000000000004E-2</v>
      </c>
      <c r="AE14" s="3">
        <f>6*H14-3*O14</f>
        <v>1237.5</v>
      </c>
      <c r="AF14" s="5">
        <f t="shared" si="6"/>
        <v>0.20624999999999999</v>
      </c>
      <c r="AG14" s="6">
        <f>3*O14/(6*G14)</f>
        <v>3.500000000000001E-2</v>
      </c>
      <c r="AH14" s="24">
        <f t="shared" si="7"/>
        <v>1487.5</v>
      </c>
      <c r="AI14" s="34">
        <f t="shared" si="8"/>
        <v>0.21249999999999999</v>
      </c>
      <c r="AJ14" s="34">
        <f t="shared" si="9"/>
        <v>3.0000000000000006E-2</v>
      </c>
    </row>
    <row r="15" spans="1:37">
      <c r="B15" s="57"/>
      <c r="C15" s="57"/>
      <c r="D15" s="60"/>
      <c r="E15" s="63"/>
      <c r="F15" s="1">
        <v>1000</v>
      </c>
      <c r="G15" s="1">
        <v>1250</v>
      </c>
      <c r="H15" s="1">
        <f>G15-F15</f>
        <v>250</v>
      </c>
      <c r="I15" s="31">
        <f>H15/F15</f>
        <v>0.25</v>
      </c>
      <c r="J15" s="11">
        <v>0.1</v>
      </c>
      <c r="K15" s="26">
        <f>H15-(G15*J15)</f>
        <v>125</v>
      </c>
      <c r="L15" s="32">
        <f>K15/F15</f>
        <v>0.125</v>
      </c>
      <c r="M15" s="10">
        <f>1-L15/I15</f>
        <v>0.5</v>
      </c>
      <c r="N15" s="40">
        <f>J15</f>
        <v>0.1</v>
      </c>
      <c r="O15" s="29">
        <f>G15*N15</f>
        <v>125</v>
      </c>
      <c r="P15" s="3">
        <f>H15</f>
        <v>250</v>
      </c>
      <c r="Q15" s="34">
        <f t="shared" si="0"/>
        <v>0.25</v>
      </c>
      <c r="R15" s="7">
        <f>H15-P15</f>
        <v>0</v>
      </c>
      <c r="S15" s="24">
        <f>P15+H15-O15</f>
        <v>375</v>
      </c>
      <c r="T15" s="36">
        <f t="shared" si="1"/>
        <v>0.1875</v>
      </c>
      <c r="U15" s="34">
        <f>O15/(2*G15)</f>
        <v>0.05</v>
      </c>
      <c r="V15" s="24">
        <f>3*H15-O15</f>
        <v>625</v>
      </c>
      <c r="W15" s="34">
        <f t="shared" si="2"/>
        <v>0.20833333333333334</v>
      </c>
      <c r="X15" s="34">
        <f>(3*G15-G15-G15+O15-G15)/(3*G15)</f>
        <v>3.3333333333333333E-2</v>
      </c>
      <c r="Y15" s="4">
        <f t="shared" si="3"/>
        <v>750</v>
      </c>
      <c r="Z15" s="36">
        <f t="shared" si="4"/>
        <v>0.1875</v>
      </c>
      <c r="AA15" s="34">
        <f>2*O15/(4*G15)</f>
        <v>0.05</v>
      </c>
      <c r="AB15" s="3">
        <f>5*H15-2*O15</f>
        <v>1000</v>
      </c>
      <c r="AC15" s="6">
        <f t="shared" si="5"/>
        <v>0.2</v>
      </c>
      <c r="AD15" s="6">
        <f>2*O15/(5*G15)</f>
        <v>0.04</v>
      </c>
      <c r="AE15" s="3">
        <f>6*H15-3*O15</f>
        <v>1125</v>
      </c>
      <c r="AF15" s="5">
        <f t="shared" si="6"/>
        <v>0.1875</v>
      </c>
      <c r="AG15" s="6">
        <f>3*O15/(6*G15)</f>
        <v>0.05</v>
      </c>
      <c r="AH15" s="24">
        <f t="shared" si="7"/>
        <v>1375</v>
      </c>
      <c r="AI15" s="34">
        <f t="shared" si="8"/>
        <v>0.19642857142857142</v>
      </c>
      <c r="AJ15" s="34">
        <f t="shared" si="9"/>
        <v>4.2857142857142858E-2</v>
      </c>
    </row>
    <row r="16" spans="1:37">
      <c r="B16" s="57"/>
      <c r="C16" s="57"/>
      <c r="D16" s="60"/>
      <c r="E16" s="63"/>
      <c r="F16" s="1">
        <v>1000</v>
      </c>
      <c r="G16" s="1">
        <v>1250</v>
      </c>
      <c r="H16" s="1">
        <f>G16-F16</f>
        <v>250</v>
      </c>
      <c r="I16" s="31">
        <f>H16/F16</f>
        <v>0.25</v>
      </c>
      <c r="J16" s="11">
        <v>0.15</v>
      </c>
      <c r="K16" s="26">
        <f>H16-(G16*J16)</f>
        <v>62.5</v>
      </c>
      <c r="L16" s="32">
        <f>K16/F16</f>
        <v>6.25E-2</v>
      </c>
      <c r="M16" s="10">
        <f>1-L16/I16</f>
        <v>0.75</v>
      </c>
      <c r="N16" s="40">
        <f>J16</f>
        <v>0.15</v>
      </c>
      <c r="O16" s="29">
        <f>G16*N16</f>
        <v>187.5</v>
      </c>
      <c r="P16" s="3">
        <f>H16</f>
        <v>250</v>
      </c>
      <c r="Q16" s="34">
        <f t="shared" si="0"/>
        <v>0.25</v>
      </c>
      <c r="R16" s="7">
        <f>H16-P16</f>
        <v>0</v>
      </c>
      <c r="S16" s="24">
        <f>P16+H16-O16</f>
        <v>312.5</v>
      </c>
      <c r="T16" s="36">
        <f t="shared" si="1"/>
        <v>0.15625</v>
      </c>
      <c r="U16" s="34">
        <f>O16/(2*G16)</f>
        <v>7.4999999999999997E-2</v>
      </c>
      <c r="V16" s="24">
        <f>3*H16-O16</f>
        <v>562.5</v>
      </c>
      <c r="W16" s="34">
        <f t="shared" si="2"/>
        <v>0.1875</v>
      </c>
      <c r="X16" s="34">
        <f>(3*G16-G16-G16+O16-G16)/(3*G16)</f>
        <v>0.05</v>
      </c>
      <c r="Y16" s="4">
        <f t="shared" si="3"/>
        <v>625</v>
      </c>
      <c r="Z16" s="36">
        <f t="shared" si="4"/>
        <v>0.15625</v>
      </c>
      <c r="AA16" s="34">
        <f>2*O16/(4*G16)</f>
        <v>7.4999999999999997E-2</v>
      </c>
      <c r="AB16" s="3">
        <f>5*H16-2*O16</f>
        <v>875</v>
      </c>
      <c r="AC16" s="6">
        <f t="shared" si="5"/>
        <v>0.17499999999999999</v>
      </c>
      <c r="AD16" s="6">
        <f>2*O16/(5*G16)</f>
        <v>0.06</v>
      </c>
      <c r="AE16" s="3">
        <f>6*H16-3*O16</f>
        <v>937.5</v>
      </c>
      <c r="AF16" s="5">
        <f t="shared" si="6"/>
        <v>0.15625</v>
      </c>
      <c r="AG16" s="6">
        <f>3*O16/(6*G16)</f>
        <v>7.4999999999999997E-2</v>
      </c>
      <c r="AH16" s="24">
        <f t="shared" si="7"/>
        <v>1187.5</v>
      </c>
      <c r="AI16" s="34">
        <f t="shared" si="8"/>
        <v>0.16964285714285715</v>
      </c>
      <c r="AJ16" s="34">
        <f t="shared" si="9"/>
        <v>6.4285714285714279E-2</v>
      </c>
    </row>
    <row r="17" spans="2:37">
      <c r="B17" s="58"/>
      <c r="C17" s="58"/>
      <c r="D17" s="61"/>
      <c r="E17" s="64"/>
      <c r="F17" s="1">
        <v>1000</v>
      </c>
      <c r="G17" s="1">
        <v>1250</v>
      </c>
      <c r="H17" s="1">
        <f>G17-F17</f>
        <v>250</v>
      </c>
      <c r="I17" s="31">
        <f>H17/F17</f>
        <v>0.25</v>
      </c>
      <c r="J17" s="11">
        <v>0.2</v>
      </c>
      <c r="K17" s="27">
        <f>H17-(G17*J17)</f>
        <v>0</v>
      </c>
      <c r="L17" s="33">
        <f>K17/F17</f>
        <v>0</v>
      </c>
      <c r="M17" s="10">
        <f>1-L17/I17</f>
        <v>1</v>
      </c>
      <c r="N17" s="40">
        <f>J17</f>
        <v>0.2</v>
      </c>
      <c r="O17" s="29">
        <f>G17*N17</f>
        <v>250</v>
      </c>
      <c r="P17" s="3">
        <f>H17</f>
        <v>250</v>
      </c>
      <c r="Q17" s="34">
        <f t="shared" si="0"/>
        <v>0.25</v>
      </c>
      <c r="R17" s="7">
        <f>H17-P17</f>
        <v>0</v>
      </c>
      <c r="S17" s="24">
        <f>P17+H17-O17</f>
        <v>250</v>
      </c>
      <c r="T17" s="36">
        <f t="shared" si="1"/>
        <v>0.125</v>
      </c>
      <c r="U17" s="34">
        <f>O17/(2*G17)</f>
        <v>0.1</v>
      </c>
      <c r="V17" s="24">
        <f>3*H17-O17</f>
        <v>500</v>
      </c>
      <c r="W17" s="34">
        <f t="shared" si="2"/>
        <v>0.16666666666666666</v>
      </c>
      <c r="X17" s="34">
        <f>(3*G17-G17-G17+O17-G17)/(3*G17)</f>
        <v>6.6666666666666666E-2</v>
      </c>
      <c r="Y17" s="4">
        <f t="shared" si="3"/>
        <v>500</v>
      </c>
      <c r="Z17" s="36">
        <f t="shared" si="4"/>
        <v>0.125</v>
      </c>
      <c r="AA17" s="34">
        <f>2*O17/(4*G17)</f>
        <v>0.1</v>
      </c>
      <c r="AB17" s="3">
        <f>5*H17-2*O17</f>
        <v>750</v>
      </c>
      <c r="AC17" s="6">
        <f t="shared" si="5"/>
        <v>0.15</v>
      </c>
      <c r="AD17" s="6">
        <f>2*O17/(5*G17)</f>
        <v>0.08</v>
      </c>
      <c r="AE17" s="3">
        <f>6*H17-3*O17</f>
        <v>750</v>
      </c>
      <c r="AF17" s="5">
        <f t="shared" si="6"/>
        <v>0.125</v>
      </c>
      <c r="AG17" s="6">
        <f>3*O17/(6*G17)</f>
        <v>0.1</v>
      </c>
      <c r="AH17" s="24">
        <f t="shared" si="7"/>
        <v>1000</v>
      </c>
      <c r="AI17" s="34">
        <f t="shared" si="8"/>
        <v>0.14285714285714285</v>
      </c>
      <c r="AJ17" s="34">
        <f t="shared" si="9"/>
        <v>8.5714285714285715E-2</v>
      </c>
    </row>
    <row r="18" spans="2:37" s="9" customFormat="1" ht="9.6" customHeight="1">
      <c r="B18" s="12"/>
      <c r="C18" s="12"/>
      <c r="D18" s="8"/>
      <c r="E18" s="30"/>
      <c r="F18" s="8"/>
      <c r="G18" s="8"/>
      <c r="H18" s="8"/>
      <c r="I18" s="30"/>
      <c r="J18" s="12"/>
      <c r="K18" s="28"/>
      <c r="L18" s="30"/>
      <c r="M18" s="8"/>
      <c r="N18" s="47"/>
      <c r="O18" s="28"/>
      <c r="P18" s="2"/>
      <c r="Q18" s="35"/>
      <c r="R18" s="2"/>
      <c r="S18" s="25"/>
      <c r="T18" s="35"/>
      <c r="U18" s="35"/>
      <c r="V18" s="25"/>
      <c r="W18" s="35"/>
      <c r="X18" s="35"/>
      <c r="Y18" s="2"/>
      <c r="Z18" s="35"/>
      <c r="AA18" s="35"/>
      <c r="AB18" s="2"/>
      <c r="AC18" s="2"/>
      <c r="AD18" s="2"/>
      <c r="AE18" s="2"/>
      <c r="AF18" s="2"/>
      <c r="AG18" s="2"/>
      <c r="AH18" s="25"/>
      <c r="AI18" s="35"/>
      <c r="AJ18" s="35"/>
    </row>
    <row r="19" spans="2:37">
      <c r="B19" s="56">
        <v>1000</v>
      </c>
      <c r="C19" s="56">
        <v>1300</v>
      </c>
      <c r="D19" s="59">
        <f>C19-B19</f>
        <v>300</v>
      </c>
      <c r="E19" s="62">
        <f>D19/B19</f>
        <v>0.3</v>
      </c>
      <c r="F19" s="1">
        <v>1000</v>
      </c>
      <c r="G19" s="1">
        <v>1300</v>
      </c>
      <c r="H19" s="1">
        <f>G19-F19</f>
        <v>300</v>
      </c>
      <c r="I19" s="31">
        <f>H19/F19</f>
        <v>0.3</v>
      </c>
      <c r="J19" s="11">
        <v>0.05</v>
      </c>
      <c r="K19" s="26">
        <f>H19-(G19*J19)</f>
        <v>235</v>
      </c>
      <c r="L19" s="32">
        <f>K19/F19</f>
        <v>0.23499999999999999</v>
      </c>
      <c r="M19" s="10">
        <f>1-L19/I19</f>
        <v>0.21666666666666667</v>
      </c>
      <c r="N19" s="40">
        <f>J19</f>
        <v>0.05</v>
      </c>
      <c r="O19" s="29">
        <f>G19*N19</f>
        <v>65</v>
      </c>
      <c r="P19" s="3">
        <f>H19</f>
        <v>300</v>
      </c>
      <c r="Q19" s="34">
        <f t="shared" si="0"/>
        <v>0.3</v>
      </c>
      <c r="R19" s="7">
        <f>H19-P19</f>
        <v>0</v>
      </c>
      <c r="S19" s="24">
        <f>P19+H19-O19</f>
        <v>535</v>
      </c>
      <c r="T19" s="36">
        <f t="shared" si="1"/>
        <v>0.26750000000000002</v>
      </c>
      <c r="U19" s="34">
        <f>O19/(2*G19)</f>
        <v>2.5000000000000001E-2</v>
      </c>
      <c r="V19" s="24">
        <f>3*H19-O19</f>
        <v>835</v>
      </c>
      <c r="W19" s="34">
        <f t="shared" si="2"/>
        <v>0.27833333333333332</v>
      </c>
      <c r="X19" s="34">
        <f>(3*G19-G19-G19+O19-G19)/(3*G19)</f>
        <v>1.6666666666666666E-2</v>
      </c>
      <c r="Y19" s="4">
        <f t="shared" si="3"/>
        <v>1070</v>
      </c>
      <c r="Z19" s="36">
        <f t="shared" si="4"/>
        <v>0.26750000000000002</v>
      </c>
      <c r="AA19" s="34">
        <f>2*O19/(4*G19)</f>
        <v>2.5000000000000001E-2</v>
      </c>
      <c r="AB19" s="3">
        <f>5*H19-2*O19</f>
        <v>1370</v>
      </c>
      <c r="AC19" s="6">
        <f t="shared" si="5"/>
        <v>0.27400000000000002</v>
      </c>
      <c r="AD19" s="6">
        <f>2*O19/(5*G19)</f>
        <v>0.02</v>
      </c>
      <c r="AE19" s="3">
        <f>6*H19-3*O19</f>
        <v>1605</v>
      </c>
      <c r="AF19" s="5">
        <f t="shared" si="6"/>
        <v>0.26750000000000002</v>
      </c>
      <c r="AG19" s="6">
        <f>3*O19/(6*G19)</f>
        <v>2.5000000000000001E-2</v>
      </c>
      <c r="AH19" s="24">
        <f t="shared" si="7"/>
        <v>1905</v>
      </c>
      <c r="AI19" s="34">
        <f t="shared" si="8"/>
        <v>0.27214285714285713</v>
      </c>
      <c r="AJ19" s="34">
        <f t="shared" si="9"/>
        <v>2.1428571428571429E-2</v>
      </c>
      <c r="AK19" s="37"/>
    </row>
    <row r="20" spans="2:37">
      <c r="B20" s="57"/>
      <c r="C20" s="57"/>
      <c r="D20" s="60"/>
      <c r="E20" s="63"/>
      <c r="F20" s="1">
        <v>1000</v>
      </c>
      <c r="G20" s="1">
        <v>1300</v>
      </c>
      <c r="H20" s="1">
        <f>G20-F20</f>
        <v>300</v>
      </c>
      <c r="I20" s="31">
        <f>H20/F20</f>
        <v>0.3</v>
      </c>
      <c r="J20" s="11">
        <v>7.0000000000000007E-2</v>
      </c>
      <c r="K20" s="26">
        <f>H20-(G20*J20)</f>
        <v>209</v>
      </c>
      <c r="L20" s="32">
        <f>K20/F20</f>
        <v>0.20899999999999999</v>
      </c>
      <c r="M20" s="10">
        <f>1-L20/I20</f>
        <v>0.30333333333333334</v>
      </c>
      <c r="N20" s="40">
        <f>J20</f>
        <v>7.0000000000000007E-2</v>
      </c>
      <c r="O20" s="29">
        <f>G20*N20</f>
        <v>91.000000000000014</v>
      </c>
      <c r="P20" s="3">
        <f>H20</f>
        <v>300</v>
      </c>
      <c r="Q20" s="34">
        <f t="shared" si="0"/>
        <v>0.3</v>
      </c>
      <c r="R20" s="7">
        <f>H20-P20</f>
        <v>0</v>
      </c>
      <c r="S20" s="24">
        <f>P20+H20-O20</f>
        <v>509</v>
      </c>
      <c r="T20" s="36">
        <f t="shared" si="1"/>
        <v>0.2545</v>
      </c>
      <c r="U20" s="34">
        <f>O20/(2*G20)</f>
        <v>3.5000000000000003E-2</v>
      </c>
      <c r="V20" s="24">
        <f>3*H20-O20</f>
        <v>809</v>
      </c>
      <c r="W20" s="34">
        <f t="shared" si="2"/>
        <v>0.26966666666666667</v>
      </c>
      <c r="X20" s="34">
        <f>(3*G20-G20-G20+O20-G20)/(3*G20)</f>
        <v>2.3333333333333334E-2</v>
      </c>
      <c r="Y20" s="4">
        <f t="shared" si="3"/>
        <v>1018</v>
      </c>
      <c r="Z20" s="36">
        <f t="shared" si="4"/>
        <v>0.2545</v>
      </c>
      <c r="AA20" s="34">
        <f>2*O20/(4*G20)</f>
        <v>3.5000000000000003E-2</v>
      </c>
      <c r="AB20" s="3">
        <f>5*H20-2*O20</f>
        <v>1318</v>
      </c>
      <c r="AC20" s="6">
        <f t="shared" si="5"/>
        <v>0.2636</v>
      </c>
      <c r="AD20" s="6">
        <f>2*O20/(5*G20)</f>
        <v>2.8000000000000004E-2</v>
      </c>
      <c r="AE20" s="3">
        <f>6*H20-3*O20</f>
        <v>1527</v>
      </c>
      <c r="AF20" s="5">
        <f t="shared" si="6"/>
        <v>0.2545</v>
      </c>
      <c r="AG20" s="6">
        <f>3*O20/(6*G20)</f>
        <v>3.500000000000001E-2</v>
      </c>
      <c r="AH20" s="24">
        <f t="shared" si="7"/>
        <v>1827</v>
      </c>
      <c r="AI20" s="34">
        <f t="shared" si="8"/>
        <v>0.26100000000000001</v>
      </c>
      <c r="AJ20" s="34">
        <f t="shared" si="9"/>
        <v>3.0000000000000006E-2</v>
      </c>
      <c r="AK20" s="37"/>
    </row>
    <row r="21" spans="2:37">
      <c r="B21" s="57"/>
      <c r="C21" s="57"/>
      <c r="D21" s="60"/>
      <c r="E21" s="63"/>
      <c r="F21" s="1">
        <v>1000</v>
      </c>
      <c r="G21" s="1">
        <v>1300</v>
      </c>
      <c r="H21" s="1">
        <f>G21-F21</f>
        <v>300</v>
      </c>
      <c r="I21" s="31">
        <f>H21/F21</f>
        <v>0.3</v>
      </c>
      <c r="J21" s="11">
        <v>0.1</v>
      </c>
      <c r="K21" s="26">
        <f>H21-(G21*J21)</f>
        <v>170</v>
      </c>
      <c r="L21" s="32">
        <f>K21/F21</f>
        <v>0.17</v>
      </c>
      <c r="M21" s="10">
        <f>1-L21/I21</f>
        <v>0.43333333333333324</v>
      </c>
      <c r="N21" s="40">
        <f>J21</f>
        <v>0.1</v>
      </c>
      <c r="O21" s="29">
        <f>G21*N21</f>
        <v>130</v>
      </c>
      <c r="P21" s="3">
        <f>H21</f>
        <v>300</v>
      </c>
      <c r="Q21" s="34">
        <f t="shared" si="0"/>
        <v>0.3</v>
      </c>
      <c r="R21" s="7">
        <f>H21-P21</f>
        <v>0</v>
      </c>
      <c r="S21" s="24">
        <f>P21+H21-O21</f>
        <v>470</v>
      </c>
      <c r="T21" s="36">
        <f t="shared" si="1"/>
        <v>0.23499999999999999</v>
      </c>
      <c r="U21" s="34">
        <f>O21/(2*G21)</f>
        <v>0.05</v>
      </c>
      <c r="V21" s="24">
        <f>3*H21-O21</f>
        <v>770</v>
      </c>
      <c r="W21" s="34">
        <f t="shared" si="2"/>
        <v>0.25666666666666665</v>
      </c>
      <c r="X21" s="34">
        <f>(3*G21-G21-G21+O21-G21)/(3*G21)</f>
        <v>3.3333333333333333E-2</v>
      </c>
      <c r="Y21" s="4">
        <f t="shared" si="3"/>
        <v>940</v>
      </c>
      <c r="Z21" s="36">
        <f t="shared" si="4"/>
        <v>0.23499999999999999</v>
      </c>
      <c r="AA21" s="34">
        <f>2*O21/(4*G21)</f>
        <v>0.05</v>
      </c>
      <c r="AB21" s="3">
        <f>5*H21-2*O21</f>
        <v>1240</v>
      </c>
      <c r="AC21" s="6">
        <f t="shared" si="5"/>
        <v>0.248</v>
      </c>
      <c r="AD21" s="6">
        <f>2*O21/(5*G21)</f>
        <v>0.04</v>
      </c>
      <c r="AE21" s="3">
        <f>6*H21-3*O21</f>
        <v>1410</v>
      </c>
      <c r="AF21" s="5">
        <f t="shared" si="6"/>
        <v>0.23499999999999999</v>
      </c>
      <c r="AG21" s="6">
        <f>3*O21/(6*G21)</f>
        <v>0.05</v>
      </c>
      <c r="AH21" s="24">
        <f t="shared" si="7"/>
        <v>1710</v>
      </c>
      <c r="AI21" s="34">
        <f t="shared" si="8"/>
        <v>0.24428571428571427</v>
      </c>
      <c r="AJ21" s="34">
        <f t="shared" si="9"/>
        <v>4.2857142857142858E-2</v>
      </c>
      <c r="AK21" s="37"/>
    </row>
    <row r="22" spans="2:37">
      <c r="B22" s="57"/>
      <c r="C22" s="57"/>
      <c r="D22" s="60"/>
      <c r="E22" s="63"/>
      <c r="F22" s="1">
        <v>1000</v>
      </c>
      <c r="G22" s="1">
        <v>1300</v>
      </c>
      <c r="H22" s="1">
        <f>G22-F22</f>
        <v>300</v>
      </c>
      <c r="I22" s="31">
        <f>H22/F22</f>
        <v>0.3</v>
      </c>
      <c r="J22" s="11">
        <v>0.15</v>
      </c>
      <c r="K22" s="26">
        <f>H22-(G22*J22)</f>
        <v>105</v>
      </c>
      <c r="L22" s="32">
        <f>K22/F22</f>
        <v>0.105</v>
      </c>
      <c r="M22" s="10">
        <f>1-L22/I22</f>
        <v>0.65</v>
      </c>
      <c r="N22" s="40">
        <f>J22</f>
        <v>0.15</v>
      </c>
      <c r="O22" s="29">
        <f>G22*N22</f>
        <v>195</v>
      </c>
      <c r="P22" s="3">
        <f>H22</f>
        <v>300</v>
      </c>
      <c r="Q22" s="34">
        <f t="shared" si="0"/>
        <v>0.3</v>
      </c>
      <c r="R22" s="7">
        <f>H22-P22</f>
        <v>0</v>
      </c>
      <c r="S22" s="24">
        <f>P22+H22-O22</f>
        <v>405</v>
      </c>
      <c r="T22" s="36">
        <f t="shared" si="1"/>
        <v>0.20250000000000001</v>
      </c>
      <c r="U22" s="34">
        <f>O22/(2*G22)</f>
        <v>7.4999999999999997E-2</v>
      </c>
      <c r="V22" s="24">
        <f>3*H22-O22</f>
        <v>705</v>
      </c>
      <c r="W22" s="34">
        <f t="shared" si="2"/>
        <v>0.23499999999999999</v>
      </c>
      <c r="X22" s="34">
        <f>(3*G22-G22-G22+O22-G22)/(3*G22)</f>
        <v>0.05</v>
      </c>
      <c r="Y22" s="4">
        <f t="shared" si="3"/>
        <v>810</v>
      </c>
      <c r="Z22" s="36">
        <f t="shared" si="4"/>
        <v>0.20250000000000001</v>
      </c>
      <c r="AA22" s="34">
        <f>2*O22/(4*G22)</f>
        <v>7.4999999999999997E-2</v>
      </c>
      <c r="AB22" s="3">
        <f>5*H22-2*O22</f>
        <v>1110</v>
      </c>
      <c r="AC22" s="6">
        <f t="shared" si="5"/>
        <v>0.222</v>
      </c>
      <c r="AD22" s="6">
        <f>2*O22/(5*G22)</f>
        <v>0.06</v>
      </c>
      <c r="AE22" s="3">
        <f>6*H22-3*O22</f>
        <v>1215</v>
      </c>
      <c r="AF22" s="5">
        <f t="shared" si="6"/>
        <v>0.20250000000000001</v>
      </c>
      <c r="AG22" s="6">
        <f>3*O22/(6*G22)</f>
        <v>7.4999999999999997E-2</v>
      </c>
      <c r="AH22" s="24">
        <f t="shared" si="7"/>
        <v>1515</v>
      </c>
      <c r="AI22" s="34">
        <f t="shared" si="8"/>
        <v>0.21642857142857144</v>
      </c>
      <c r="AJ22" s="34">
        <f t="shared" si="9"/>
        <v>6.4285714285714279E-2</v>
      </c>
      <c r="AK22" s="37"/>
    </row>
    <row r="23" spans="2:37">
      <c r="B23" s="58"/>
      <c r="C23" s="58"/>
      <c r="D23" s="61"/>
      <c r="E23" s="64"/>
      <c r="F23" s="1">
        <v>1000</v>
      </c>
      <c r="G23" s="1">
        <v>1300</v>
      </c>
      <c r="H23" s="1">
        <f>G23-F23</f>
        <v>300</v>
      </c>
      <c r="I23" s="31">
        <f>H23/F23</f>
        <v>0.3</v>
      </c>
      <c r="J23" s="11">
        <v>0.2</v>
      </c>
      <c r="K23" s="26">
        <f>H23-(G23*J23)</f>
        <v>40</v>
      </c>
      <c r="L23" s="32">
        <f>K23/F23</f>
        <v>0.04</v>
      </c>
      <c r="M23" s="10">
        <f>1-L23/I23</f>
        <v>0.8666666666666667</v>
      </c>
      <c r="N23" s="40">
        <f>J23</f>
        <v>0.2</v>
      </c>
      <c r="O23" s="29">
        <f>G23*N23</f>
        <v>260</v>
      </c>
      <c r="P23" s="3">
        <f>H23</f>
        <v>300</v>
      </c>
      <c r="Q23" s="34">
        <f t="shared" si="0"/>
        <v>0.3</v>
      </c>
      <c r="R23" s="7">
        <f>H23-P23</f>
        <v>0</v>
      </c>
      <c r="S23" s="24">
        <f>P23+H23-O23</f>
        <v>340</v>
      </c>
      <c r="T23" s="36">
        <f t="shared" si="1"/>
        <v>0.17</v>
      </c>
      <c r="U23" s="34">
        <f>O23/(2*G23)</f>
        <v>0.1</v>
      </c>
      <c r="V23" s="24">
        <f>3*H23-O23</f>
        <v>640</v>
      </c>
      <c r="W23" s="34">
        <f t="shared" si="2"/>
        <v>0.21333333333333335</v>
      </c>
      <c r="X23" s="34">
        <f>(3*G23-G23-G23+O23-G23)/(3*G23)</f>
        <v>6.6666666666666666E-2</v>
      </c>
      <c r="Y23" s="4">
        <f t="shared" si="3"/>
        <v>680</v>
      </c>
      <c r="Z23" s="36">
        <f t="shared" si="4"/>
        <v>0.17</v>
      </c>
      <c r="AA23" s="34">
        <f>2*O23/(4*G23)</f>
        <v>0.1</v>
      </c>
      <c r="AB23" s="3">
        <f>5*H23-2*O23</f>
        <v>980</v>
      </c>
      <c r="AC23" s="6">
        <f t="shared" si="5"/>
        <v>0.19600000000000001</v>
      </c>
      <c r="AD23" s="6">
        <f>2*O23/(5*G23)</f>
        <v>0.08</v>
      </c>
      <c r="AE23" s="3">
        <f>6*H23-3*O23</f>
        <v>1020</v>
      </c>
      <c r="AF23" s="5">
        <f t="shared" si="6"/>
        <v>0.17</v>
      </c>
      <c r="AG23" s="6">
        <f>3*O23/(6*G23)</f>
        <v>0.1</v>
      </c>
      <c r="AH23" s="24">
        <f t="shared" si="7"/>
        <v>1320</v>
      </c>
      <c r="AI23" s="34">
        <f t="shared" si="8"/>
        <v>0.18857142857142858</v>
      </c>
      <c r="AJ23" s="34">
        <f t="shared" si="9"/>
        <v>8.5714285714285715E-2</v>
      </c>
      <c r="AK23" s="37"/>
    </row>
    <row r="24" spans="2:37" s="9" customFormat="1" ht="8.4499999999999993" customHeight="1">
      <c r="B24" s="12"/>
      <c r="C24" s="12"/>
      <c r="D24" s="8"/>
      <c r="E24" s="30"/>
      <c r="F24" s="8"/>
      <c r="G24" s="8"/>
      <c r="H24" s="8"/>
      <c r="I24" s="30"/>
      <c r="J24" s="12"/>
      <c r="K24" s="28"/>
      <c r="L24" s="30"/>
      <c r="M24" s="8"/>
      <c r="N24" s="47"/>
      <c r="O24" s="28"/>
      <c r="P24" s="2"/>
      <c r="Q24" s="35"/>
      <c r="R24" s="2"/>
      <c r="S24" s="25"/>
      <c r="T24" s="35"/>
      <c r="U24" s="35"/>
      <c r="V24" s="25"/>
      <c r="W24" s="35"/>
      <c r="X24" s="35"/>
      <c r="Y24" s="2"/>
      <c r="Z24" s="35"/>
      <c r="AA24" s="35"/>
      <c r="AB24" s="2"/>
      <c r="AC24" s="2"/>
      <c r="AD24" s="2"/>
      <c r="AE24" s="2"/>
      <c r="AF24" s="2"/>
      <c r="AG24" s="2"/>
      <c r="AH24" s="25"/>
      <c r="AI24" s="35"/>
      <c r="AJ24" s="35"/>
    </row>
    <row r="25" spans="2:37">
      <c r="B25" s="56">
        <v>1000</v>
      </c>
      <c r="C25" s="56">
        <v>1500</v>
      </c>
      <c r="D25" s="59">
        <f>C25-B25</f>
        <v>500</v>
      </c>
      <c r="E25" s="62">
        <f>D25/B25</f>
        <v>0.5</v>
      </c>
      <c r="F25" s="1">
        <v>1000</v>
      </c>
      <c r="G25" s="1">
        <v>1500</v>
      </c>
      <c r="H25" s="1">
        <f>G25-F25</f>
        <v>500</v>
      </c>
      <c r="I25" s="31">
        <f>H25/F25</f>
        <v>0.5</v>
      </c>
      <c r="J25" s="11">
        <v>0.05</v>
      </c>
      <c r="K25" s="26">
        <f>H25-(G25*J25)</f>
        <v>425</v>
      </c>
      <c r="L25" s="32">
        <f>K25/F25</f>
        <v>0.42499999999999999</v>
      </c>
      <c r="M25" s="10">
        <f>1-L25/I25</f>
        <v>0.15000000000000002</v>
      </c>
      <c r="N25" s="40">
        <f>J25</f>
        <v>0.05</v>
      </c>
      <c r="O25" s="29">
        <f>G25*N25</f>
        <v>75</v>
      </c>
      <c r="P25" s="3">
        <f>H25</f>
        <v>500</v>
      </c>
      <c r="Q25" s="34">
        <f t="shared" si="0"/>
        <v>0.5</v>
      </c>
      <c r="R25" s="7">
        <f>H25-P25</f>
        <v>0</v>
      </c>
      <c r="S25" s="24">
        <f>P25+H25-O25</f>
        <v>925</v>
      </c>
      <c r="T25" s="36">
        <f t="shared" si="1"/>
        <v>0.46250000000000002</v>
      </c>
      <c r="U25" s="34">
        <f>O25/(2*G25)</f>
        <v>2.5000000000000001E-2</v>
      </c>
      <c r="V25" s="24">
        <f>3*H25-O25</f>
        <v>1425</v>
      </c>
      <c r="W25" s="34">
        <f t="shared" si="2"/>
        <v>0.47499999999999998</v>
      </c>
      <c r="X25" s="34">
        <f>(3*G25-G25-G25+O25-G25)/(3*G25)</f>
        <v>1.6666666666666666E-2</v>
      </c>
      <c r="Y25" s="4">
        <f t="shared" si="3"/>
        <v>1850</v>
      </c>
      <c r="Z25" s="36">
        <f t="shared" si="4"/>
        <v>0.46250000000000002</v>
      </c>
      <c r="AA25" s="34">
        <f>2*O25/(4*G25)</f>
        <v>2.5000000000000001E-2</v>
      </c>
      <c r="AB25" s="3">
        <f>5*H25-2*O25</f>
        <v>2350</v>
      </c>
      <c r="AC25" s="6">
        <f t="shared" si="5"/>
        <v>0.47</v>
      </c>
      <c r="AD25" s="6">
        <f>2*O25/(5*G25)</f>
        <v>0.02</v>
      </c>
      <c r="AE25" s="3">
        <f>6*H25-3*O25</f>
        <v>2775</v>
      </c>
      <c r="AF25" s="5">
        <f t="shared" si="6"/>
        <v>0.46250000000000002</v>
      </c>
      <c r="AG25" s="6">
        <f>3*O25/(6*G25)</f>
        <v>2.5000000000000001E-2</v>
      </c>
      <c r="AH25" s="24">
        <f t="shared" si="7"/>
        <v>3275</v>
      </c>
      <c r="AI25" s="34">
        <f t="shared" si="8"/>
        <v>0.46785714285714286</v>
      </c>
      <c r="AJ25" s="34">
        <f t="shared" si="9"/>
        <v>2.1428571428571429E-2</v>
      </c>
    </row>
    <row r="26" spans="2:37">
      <c r="B26" s="57"/>
      <c r="C26" s="57"/>
      <c r="D26" s="60"/>
      <c r="E26" s="63"/>
      <c r="F26" s="1">
        <v>1000</v>
      </c>
      <c r="G26" s="1">
        <v>1500</v>
      </c>
      <c r="H26" s="1">
        <f>G26-F26</f>
        <v>500</v>
      </c>
      <c r="I26" s="31">
        <f>H26/F26</f>
        <v>0.5</v>
      </c>
      <c r="J26" s="11">
        <v>7.0000000000000007E-2</v>
      </c>
      <c r="K26" s="26">
        <f>H26-(G26*J26)</f>
        <v>395</v>
      </c>
      <c r="L26" s="32">
        <f>K26/F26</f>
        <v>0.39500000000000002</v>
      </c>
      <c r="M26" s="10">
        <f>1-L26/I26</f>
        <v>0.20999999999999996</v>
      </c>
      <c r="N26" s="40">
        <f>J26</f>
        <v>7.0000000000000007E-2</v>
      </c>
      <c r="O26" s="29">
        <f>G26*N26</f>
        <v>105.00000000000001</v>
      </c>
      <c r="P26" s="3">
        <f>H26</f>
        <v>500</v>
      </c>
      <c r="Q26" s="34">
        <f t="shared" si="0"/>
        <v>0.5</v>
      </c>
      <c r="R26" s="7">
        <f>H26-P26</f>
        <v>0</v>
      </c>
      <c r="S26" s="24">
        <f>P26+H26-O26</f>
        <v>895</v>
      </c>
      <c r="T26" s="36">
        <f t="shared" si="1"/>
        <v>0.44750000000000001</v>
      </c>
      <c r="U26" s="34">
        <f>O26/(2*G26)</f>
        <v>3.5000000000000003E-2</v>
      </c>
      <c r="V26" s="24">
        <f>3*H26-O26</f>
        <v>1395</v>
      </c>
      <c r="W26" s="34">
        <f t="shared" si="2"/>
        <v>0.46500000000000002</v>
      </c>
      <c r="X26" s="34">
        <f>(3*G26-G26-G26+O26-G26)/(3*G26)</f>
        <v>2.3333333333333334E-2</v>
      </c>
      <c r="Y26" s="4">
        <f t="shared" si="3"/>
        <v>1790</v>
      </c>
      <c r="Z26" s="36">
        <f t="shared" si="4"/>
        <v>0.44750000000000001</v>
      </c>
      <c r="AA26" s="34">
        <f>2*O26/(4*G26)</f>
        <v>3.5000000000000003E-2</v>
      </c>
      <c r="AB26" s="3">
        <f>5*H26-2*O26</f>
        <v>2290</v>
      </c>
      <c r="AC26" s="6">
        <f t="shared" si="5"/>
        <v>0.45800000000000002</v>
      </c>
      <c r="AD26" s="6">
        <f>2*O26/(5*G26)</f>
        <v>2.8000000000000004E-2</v>
      </c>
      <c r="AE26" s="3">
        <f>6*H26-3*O26</f>
        <v>2685</v>
      </c>
      <c r="AF26" s="5">
        <f t="shared" si="6"/>
        <v>0.44750000000000001</v>
      </c>
      <c r="AG26" s="6">
        <f>3*O26/(6*G26)</f>
        <v>3.5000000000000003E-2</v>
      </c>
      <c r="AH26" s="24">
        <f t="shared" si="7"/>
        <v>3185</v>
      </c>
      <c r="AI26" s="34">
        <f t="shared" si="8"/>
        <v>0.45500000000000002</v>
      </c>
      <c r="AJ26" s="34">
        <f t="shared" si="9"/>
        <v>3.0000000000000006E-2</v>
      </c>
    </row>
    <row r="27" spans="2:37">
      <c r="B27" s="57"/>
      <c r="C27" s="57"/>
      <c r="D27" s="60"/>
      <c r="E27" s="63"/>
      <c r="F27" s="1">
        <v>1000</v>
      </c>
      <c r="G27" s="1">
        <v>1500</v>
      </c>
      <c r="H27" s="1">
        <f>G27-F27</f>
        <v>500</v>
      </c>
      <c r="I27" s="31">
        <f>H27/F27</f>
        <v>0.5</v>
      </c>
      <c r="J27" s="11">
        <v>0.1</v>
      </c>
      <c r="K27" s="26">
        <f>H27-(G27*J27)</f>
        <v>350</v>
      </c>
      <c r="L27" s="32">
        <f>K27/F27</f>
        <v>0.35</v>
      </c>
      <c r="M27" s="10">
        <f>1-L27/I27</f>
        <v>0.30000000000000004</v>
      </c>
      <c r="N27" s="40">
        <f>J27</f>
        <v>0.1</v>
      </c>
      <c r="O27" s="29">
        <f>G27*N27</f>
        <v>150</v>
      </c>
      <c r="P27" s="3">
        <f>H27</f>
        <v>500</v>
      </c>
      <c r="Q27" s="34">
        <f t="shared" si="0"/>
        <v>0.5</v>
      </c>
      <c r="R27" s="7">
        <f>H27-P27</f>
        <v>0</v>
      </c>
      <c r="S27" s="24">
        <f>P27+H27-O27</f>
        <v>850</v>
      </c>
      <c r="T27" s="36">
        <f t="shared" si="1"/>
        <v>0.42499999999999999</v>
      </c>
      <c r="U27" s="34">
        <f>O27/(2*G27)</f>
        <v>0.05</v>
      </c>
      <c r="V27" s="24">
        <f>3*H27-O27</f>
        <v>1350</v>
      </c>
      <c r="W27" s="34">
        <f t="shared" si="2"/>
        <v>0.45</v>
      </c>
      <c r="X27" s="34">
        <f>(3*G27-G27-G27+O27-G27)/(3*G27)</f>
        <v>3.3333333333333333E-2</v>
      </c>
      <c r="Y27" s="4">
        <f t="shared" si="3"/>
        <v>1700</v>
      </c>
      <c r="Z27" s="36">
        <f t="shared" si="4"/>
        <v>0.42499999999999999</v>
      </c>
      <c r="AA27" s="34">
        <f>2*O27/(4*G27)</f>
        <v>0.05</v>
      </c>
      <c r="AB27" s="3">
        <f>5*H27-2*O27</f>
        <v>2200</v>
      </c>
      <c r="AC27" s="6">
        <f t="shared" si="5"/>
        <v>0.44</v>
      </c>
      <c r="AD27" s="6">
        <f>2*O27/(5*G27)</f>
        <v>0.04</v>
      </c>
      <c r="AE27" s="3">
        <f>6*H27-3*O27</f>
        <v>2550</v>
      </c>
      <c r="AF27" s="5">
        <f t="shared" si="6"/>
        <v>0.42499999999999999</v>
      </c>
      <c r="AG27" s="6">
        <f>3*O27/(6*G27)</f>
        <v>0.05</v>
      </c>
      <c r="AH27" s="24">
        <f t="shared" si="7"/>
        <v>3050</v>
      </c>
      <c r="AI27" s="34">
        <f t="shared" si="8"/>
        <v>0.43571428571428572</v>
      </c>
      <c r="AJ27" s="34">
        <f t="shared" si="9"/>
        <v>4.2857142857142858E-2</v>
      </c>
    </row>
    <row r="28" spans="2:37">
      <c r="B28" s="57"/>
      <c r="C28" s="57"/>
      <c r="D28" s="60"/>
      <c r="E28" s="63"/>
      <c r="F28" s="1">
        <v>1000</v>
      </c>
      <c r="G28" s="1">
        <v>1500</v>
      </c>
      <c r="H28" s="1">
        <f>G28-F28</f>
        <v>500</v>
      </c>
      <c r="I28" s="31">
        <f>H28/F28</f>
        <v>0.5</v>
      </c>
      <c r="J28" s="11">
        <v>0.15</v>
      </c>
      <c r="K28" s="26">
        <f>H28-(G28*J28)</f>
        <v>275</v>
      </c>
      <c r="L28" s="32">
        <f>K28/F28</f>
        <v>0.27500000000000002</v>
      </c>
      <c r="M28" s="10">
        <f>1-L28/I28</f>
        <v>0.44999999999999996</v>
      </c>
      <c r="N28" s="40">
        <f>J28</f>
        <v>0.15</v>
      </c>
      <c r="O28" s="29">
        <f>G28*N28</f>
        <v>225</v>
      </c>
      <c r="P28" s="3">
        <f>H28</f>
        <v>500</v>
      </c>
      <c r="Q28" s="34">
        <f t="shared" si="0"/>
        <v>0.5</v>
      </c>
      <c r="R28" s="7">
        <f>H28-P28</f>
        <v>0</v>
      </c>
      <c r="S28" s="24">
        <f>P28+H28-O28</f>
        <v>775</v>
      </c>
      <c r="T28" s="36">
        <f t="shared" si="1"/>
        <v>0.38750000000000001</v>
      </c>
      <c r="U28" s="34">
        <f>O28/(2*G28)</f>
        <v>7.4999999999999997E-2</v>
      </c>
      <c r="V28" s="24">
        <f>3*H28-O28</f>
        <v>1275</v>
      </c>
      <c r="W28" s="34">
        <f t="shared" si="2"/>
        <v>0.42499999999999999</v>
      </c>
      <c r="X28" s="34">
        <f>(3*G28-G28-G28+O28-G28)/(3*G28)</f>
        <v>0.05</v>
      </c>
      <c r="Y28" s="4">
        <f t="shared" si="3"/>
        <v>1550</v>
      </c>
      <c r="Z28" s="36">
        <f t="shared" si="4"/>
        <v>0.38750000000000001</v>
      </c>
      <c r="AA28" s="34">
        <f>2*O28/(4*G28)</f>
        <v>7.4999999999999997E-2</v>
      </c>
      <c r="AB28" s="3">
        <f>5*H28-2*O28</f>
        <v>2050</v>
      </c>
      <c r="AC28" s="6">
        <f t="shared" si="5"/>
        <v>0.41</v>
      </c>
      <c r="AD28" s="6">
        <f>2*O28/(5*G28)</f>
        <v>0.06</v>
      </c>
      <c r="AE28" s="3">
        <f>6*H28-3*O28</f>
        <v>2325</v>
      </c>
      <c r="AF28" s="5">
        <f t="shared" si="6"/>
        <v>0.38750000000000001</v>
      </c>
      <c r="AG28" s="6">
        <f>3*O28/(6*G28)</f>
        <v>7.4999999999999997E-2</v>
      </c>
      <c r="AH28" s="24">
        <f t="shared" si="7"/>
        <v>2825</v>
      </c>
      <c r="AI28" s="34">
        <f t="shared" si="8"/>
        <v>0.40357142857142858</v>
      </c>
      <c r="AJ28" s="34">
        <f t="shared" si="9"/>
        <v>6.4285714285714279E-2</v>
      </c>
    </row>
    <row r="29" spans="2:37">
      <c r="B29" s="58"/>
      <c r="C29" s="58"/>
      <c r="D29" s="61"/>
      <c r="E29" s="64"/>
      <c r="F29" s="1">
        <v>1000</v>
      </c>
      <c r="G29" s="1">
        <v>1500</v>
      </c>
      <c r="H29" s="1">
        <f>G29-F29</f>
        <v>500</v>
      </c>
      <c r="I29" s="31">
        <f>H29/F29</f>
        <v>0.5</v>
      </c>
      <c r="J29" s="11">
        <v>0.2</v>
      </c>
      <c r="K29" s="26">
        <f>H29-(G29*J29)</f>
        <v>200</v>
      </c>
      <c r="L29" s="32">
        <f>K29/F29</f>
        <v>0.2</v>
      </c>
      <c r="M29" s="10">
        <f>1-L29/I29</f>
        <v>0.6</v>
      </c>
      <c r="N29" s="40">
        <f>J29</f>
        <v>0.2</v>
      </c>
      <c r="O29" s="29">
        <f>G29*N29</f>
        <v>300</v>
      </c>
      <c r="P29" s="3">
        <f>H29</f>
        <v>500</v>
      </c>
      <c r="Q29" s="34">
        <f t="shared" si="0"/>
        <v>0.5</v>
      </c>
      <c r="R29" s="7">
        <f>H29-P29</f>
        <v>0</v>
      </c>
      <c r="S29" s="24">
        <f>P29+H29-O29</f>
        <v>700</v>
      </c>
      <c r="T29" s="36">
        <f t="shared" si="1"/>
        <v>0.35</v>
      </c>
      <c r="U29" s="34">
        <f>O29/(2*G29)</f>
        <v>0.1</v>
      </c>
      <c r="V29" s="24">
        <f>3*H29-O29</f>
        <v>1200</v>
      </c>
      <c r="W29" s="34">
        <f t="shared" si="2"/>
        <v>0.4</v>
      </c>
      <c r="X29" s="34">
        <f>(3*G29-G29-G29+O29-G29)/(3*G29)</f>
        <v>6.6666666666666666E-2</v>
      </c>
      <c r="Y29" s="4">
        <f t="shared" si="3"/>
        <v>1400</v>
      </c>
      <c r="Z29" s="36">
        <f t="shared" si="4"/>
        <v>0.35</v>
      </c>
      <c r="AA29" s="34">
        <f>2*O29/(4*G29)</f>
        <v>0.1</v>
      </c>
      <c r="AB29" s="3">
        <f>5*H29-2*O29</f>
        <v>1900</v>
      </c>
      <c r="AC29" s="6">
        <f t="shared" si="5"/>
        <v>0.38</v>
      </c>
      <c r="AD29" s="6">
        <f>2*O29/(5*G29)</f>
        <v>0.08</v>
      </c>
      <c r="AE29" s="3">
        <f>6*H29-3*O29</f>
        <v>2100</v>
      </c>
      <c r="AF29" s="5">
        <f t="shared" si="6"/>
        <v>0.35</v>
      </c>
      <c r="AG29" s="6">
        <f>3*O29/(6*G29)</f>
        <v>0.1</v>
      </c>
      <c r="AH29" s="24">
        <f t="shared" si="7"/>
        <v>2600</v>
      </c>
      <c r="AI29" s="34">
        <f t="shared" si="8"/>
        <v>0.37142857142857144</v>
      </c>
      <c r="AJ29" s="34">
        <f t="shared" si="9"/>
        <v>8.5714285714285715E-2</v>
      </c>
    </row>
    <row r="30" spans="2:37" s="9" customFormat="1" ht="8.4499999999999993" customHeight="1">
      <c r="B30" s="12"/>
      <c r="C30" s="12"/>
      <c r="D30" s="8"/>
      <c r="E30" s="30"/>
      <c r="F30" s="8"/>
      <c r="G30" s="8"/>
      <c r="H30" s="8"/>
      <c r="I30" s="30"/>
      <c r="J30" s="12"/>
      <c r="K30" s="28"/>
      <c r="L30" s="30"/>
      <c r="M30" s="8"/>
      <c r="N30" s="47"/>
      <c r="O30" s="28"/>
      <c r="P30" s="2"/>
      <c r="Q30" s="35"/>
      <c r="R30" s="2"/>
      <c r="S30" s="25"/>
      <c r="T30" s="35"/>
      <c r="U30" s="35"/>
      <c r="V30" s="25"/>
      <c r="W30" s="35"/>
      <c r="X30" s="35"/>
      <c r="Y30" s="2"/>
      <c r="Z30" s="35"/>
      <c r="AA30" s="35"/>
      <c r="AB30" s="2"/>
      <c r="AC30" s="2"/>
      <c r="AD30" s="2"/>
      <c r="AE30" s="2"/>
      <c r="AF30" s="2"/>
      <c r="AG30" s="2"/>
      <c r="AH30" s="25"/>
      <c r="AI30" s="35"/>
      <c r="AJ30" s="35"/>
    </row>
    <row r="31" spans="2:37">
      <c r="B31" s="56">
        <v>1000</v>
      </c>
      <c r="C31" s="56">
        <v>2000</v>
      </c>
      <c r="D31" s="59">
        <f>C31-B31</f>
        <v>1000</v>
      </c>
      <c r="E31" s="62">
        <f>D31/B31</f>
        <v>1</v>
      </c>
      <c r="F31" s="1">
        <v>1000</v>
      </c>
      <c r="G31" s="1">
        <v>2000</v>
      </c>
      <c r="H31" s="1">
        <f>G31-F31</f>
        <v>1000</v>
      </c>
      <c r="I31" s="31">
        <f>H31/F31</f>
        <v>1</v>
      </c>
      <c r="J31" s="11">
        <v>0.05</v>
      </c>
      <c r="K31" s="26">
        <f>H31-(G31*J31)</f>
        <v>900</v>
      </c>
      <c r="L31" s="32">
        <f>K31/F31</f>
        <v>0.9</v>
      </c>
      <c r="M31" s="10">
        <f>1-L31/I31</f>
        <v>9.9999999999999978E-2</v>
      </c>
      <c r="N31" s="40">
        <f>J31</f>
        <v>0.05</v>
      </c>
      <c r="O31" s="29">
        <f>G31*N31</f>
        <v>100</v>
      </c>
      <c r="P31" s="3">
        <f>H31</f>
        <v>1000</v>
      </c>
      <c r="Q31" s="34">
        <f>P31/F31</f>
        <v>1</v>
      </c>
      <c r="R31" s="7">
        <f>H31-P31</f>
        <v>0</v>
      </c>
      <c r="S31" s="24">
        <f>P31+H31-O31</f>
        <v>1900</v>
      </c>
      <c r="T31" s="36">
        <f>S31/(2*F31)</f>
        <v>0.95</v>
      </c>
      <c r="U31" s="34">
        <f>O31/(2*G31)</f>
        <v>2.5000000000000001E-2</v>
      </c>
      <c r="V31" s="24">
        <f>3*H31-O31</f>
        <v>2900</v>
      </c>
      <c r="W31" s="34">
        <f>V31/(3*F31)</f>
        <v>0.96666666666666667</v>
      </c>
      <c r="X31" s="34">
        <f>(3*G31-G31-G31+O31-G31)/(3*G31)</f>
        <v>1.6666666666666666E-2</v>
      </c>
      <c r="Y31" s="4">
        <f>4*H31-2*O31</f>
        <v>3800</v>
      </c>
      <c r="Z31" s="36">
        <f>Y31/(4*F31)</f>
        <v>0.95</v>
      </c>
      <c r="AA31" s="34">
        <f>2*O31/(4*G31)</f>
        <v>2.5000000000000001E-2</v>
      </c>
      <c r="AB31" s="3">
        <f>5*H31-2*O31</f>
        <v>4800</v>
      </c>
      <c r="AC31" s="6">
        <f>AB31/(5*F31)</f>
        <v>0.96</v>
      </c>
      <c r="AD31" s="6">
        <f>2*O31/(5*G31)</f>
        <v>0.02</v>
      </c>
      <c r="AE31" s="3">
        <f>6*H31-3*O31</f>
        <v>5700</v>
      </c>
      <c r="AF31" s="5">
        <f>AE31/(6*F31)</f>
        <v>0.95</v>
      </c>
      <c r="AG31" s="6">
        <f>3*O31/(6*G31)</f>
        <v>2.5000000000000001E-2</v>
      </c>
      <c r="AH31" s="24">
        <f>7*H31-3*O31</f>
        <v>6700</v>
      </c>
      <c r="AI31" s="34">
        <f>AH31/(7*F31)</f>
        <v>0.95714285714285718</v>
      </c>
      <c r="AJ31" s="34">
        <f>3*O31/(7*G31)</f>
        <v>2.1428571428571429E-2</v>
      </c>
    </row>
    <row r="32" spans="2:37">
      <c r="B32" s="57"/>
      <c r="C32" s="57"/>
      <c r="D32" s="60"/>
      <c r="E32" s="63"/>
      <c r="F32" s="1">
        <v>1000</v>
      </c>
      <c r="G32" s="1">
        <v>2000</v>
      </c>
      <c r="H32" s="1">
        <f>G32-F32</f>
        <v>1000</v>
      </c>
      <c r="I32" s="31">
        <f>H32/F32</f>
        <v>1</v>
      </c>
      <c r="J32" s="11">
        <v>7.0000000000000007E-2</v>
      </c>
      <c r="K32" s="26">
        <f>H32-(G32*J32)</f>
        <v>860</v>
      </c>
      <c r="L32" s="32">
        <f>K32/F32</f>
        <v>0.86</v>
      </c>
      <c r="M32" s="10">
        <f>1-L32/I32</f>
        <v>0.14000000000000001</v>
      </c>
      <c r="N32" s="40">
        <f>J32</f>
        <v>7.0000000000000007E-2</v>
      </c>
      <c r="O32" s="29">
        <f>G32*N32</f>
        <v>140</v>
      </c>
      <c r="P32" s="3">
        <f>H32</f>
        <v>1000</v>
      </c>
      <c r="Q32" s="34">
        <f>P32/F32</f>
        <v>1</v>
      </c>
      <c r="R32" s="7">
        <f>H32-P32</f>
        <v>0</v>
      </c>
      <c r="S32" s="24">
        <f>P32+H32-O32</f>
        <v>1860</v>
      </c>
      <c r="T32" s="36">
        <f>S32/(2*F32)</f>
        <v>0.93</v>
      </c>
      <c r="U32" s="34">
        <f>O32/(2*G32)</f>
        <v>3.5000000000000003E-2</v>
      </c>
      <c r="V32" s="24">
        <f>3*H32-O32</f>
        <v>2860</v>
      </c>
      <c r="W32" s="34">
        <f>V32/(3*F32)</f>
        <v>0.95333333333333337</v>
      </c>
      <c r="X32" s="34">
        <f>(3*G32-G32-G32+O32-G32)/(3*G32)</f>
        <v>2.3333333333333334E-2</v>
      </c>
      <c r="Y32" s="4">
        <f>4*H32-2*O32</f>
        <v>3720</v>
      </c>
      <c r="Z32" s="36">
        <f>Y32/(4*F32)</f>
        <v>0.93</v>
      </c>
      <c r="AA32" s="34">
        <f>2*O32/(4*G32)</f>
        <v>3.5000000000000003E-2</v>
      </c>
      <c r="AB32" s="3">
        <f>5*H32-2*O32</f>
        <v>4720</v>
      </c>
      <c r="AC32" s="6">
        <f>AB32/(5*F32)</f>
        <v>0.94399999999999995</v>
      </c>
      <c r="AD32" s="6">
        <f>2*O32/(5*G32)</f>
        <v>2.8000000000000001E-2</v>
      </c>
      <c r="AE32" s="3">
        <f>6*H32-3*O32</f>
        <v>5580</v>
      </c>
      <c r="AF32" s="5">
        <f>AE32/(6*F32)</f>
        <v>0.93</v>
      </c>
      <c r="AG32" s="6">
        <f>3*O32/(6*G32)</f>
        <v>3.5000000000000003E-2</v>
      </c>
      <c r="AH32" s="24">
        <f>7*H32-3*O32</f>
        <v>6580</v>
      </c>
      <c r="AI32" s="34">
        <f>AH32/(7*F32)</f>
        <v>0.94</v>
      </c>
      <c r="AJ32" s="34">
        <f>3*O32/(7*G32)</f>
        <v>0.03</v>
      </c>
    </row>
    <row r="33" spans="2:36">
      <c r="B33" s="57"/>
      <c r="C33" s="57"/>
      <c r="D33" s="60"/>
      <c r="E33" s="63"/>
      <c r="F33" s="1">
        <v>1000</v>
      </c>
      <c r="G33" s="1">
        <v>2000</v>
      </c>
      <c r="H33" s="1">
        <f>G33-F33</f>
        <v>1000</v>
      </c>
      <c r="I33" s="31">
        <f>H33/F33</f>
        <v>1</v>
      </c>
      <c r="J33" s="11">
        <v>0.1</v>
      </c>
      <c r="K33" s="26">
        <f>H33-(G33*J33)</f>
        <v>800</v>
      </c>
      <c r="L33" s="32">
        <f>K33/F33</f>
        <v>0.8</v>
      </c>
      <c r="M33" s="10">
        <f>1-L33/I33</f>
        <v>0.19999999999999996</v>
      </c>
      <c r="N33" s="40">
        <f>J33</f>
        <v>0.1</v>
      </c>
      <c r="O33" s="29">
        <f>G33*N33</f>
        <v>200</v>
      </c>
      <c r="P33" s="3">
        <f>H33</f>
        <v>1000</v>
      </c>
      <c r="Q33" s="34">
        <f>P33/F33</f>
        <v>1</v>
      </c>
      <c r="R33" s="7">
        <f>H33-P33</f>
        <v>0</v>
      </c>
      <c r="S33" s="24">
        <f>P33+H33-O33</f>
        <v>1800</v>
      </c>
      <c r="T33" s="36">
        <f>S33/(2*F33)</f>
        <v>0.9</v>
      </c>
      <c r="U33" s="34">
        <f>O33/(2*G33)</f>
        <v>0.05</v>
      </c>
      <c r="V33" s="24">
        <f>3*H33-O33</f>
        <v>2800</v>
      </c>
      <c r="W33" s="34">
        <f>V33/(3*F33)</f>
        <v>0.93333333333333335</v>
      </c>
      <c r="X33" s="34">
        <f>(3*G33-G33-G33+O33-G33)/(3*G33)</f>
        <v>3.3333333333333333E-2</v>
      </c>
      <c r="Y33" s="4">
        <f>4*H33-2*O33</f>
        <v>3600</v>
      </c>
      <c r="Z33" s="36">
        <f>Y33/(4*F33)</f>
        <v>0.9</v>
      </c>
      <c r="AA33" s="34">
        <f>2*O33/(4*G33)</f>
        <v>0.05</v>
      </c>
      <c r="AB33" s="3">
        <f>5*H33-2*O33</f>
        <v>4600</v>
      </c>
      <c r="AC33" s="6">
        <f>AB33/(5*F33)</f>
        <v>0.92</v>
      </c>
      <c r="AD33" s="6">
        <f>2*O33/(5*G33)</f>
        <v>0.04</v>
      </c>
      <c r="AE33" s="3">
        <f>6*H33-3*O33</f>
        <v>5400</v>
      </c>
      <c r="AF33" s="5">
        <f>AE33/(6*F33)</f>
        <v>0.9</v>
      </c>
      <c r="AG33" s="6">
        <f>3*O33/(6*G33)</f>
        <v>0.05</v>
      </c>
      <c r="AH33" s="24">
        <f>7*H33-3*O33</f>
        <v>6400</v>
      </c>
      <c r="AI33" s="34">
        <f>AH33/(7*F33)</f>
        <v>0.91428571428571426</v>
      </c>
      <c r="AJ33" s="34">
        <f>3*O33/(7*G33)</f>
        <v>4.2857142857142858E-2</v>
      </c>
    </row>
    <row r="34" spans="2:36">
      <c r="B34" s="57"/>
      <c r="C34" s="57"/>
      <c r="D34" s="60"/>
      <c r="E34" s="63"/>
      <c r="F34" s="1">
        <v>1000</v>
      </c>
      <c r="G34" s="1">
        <v>2000</v>
      </c>
      <c r="H34" s="1">
        <f>G34-F34</f>
        <v>1000</v>
      </c>
      <c r="I34" s="31">
        <f>H34/F34</f>
        <v>1</v>
      </c>
      <c r="J34" s="11">
        <v>0.15</v>
      </c>
      <c r="K34" s="26">
        <f>H34-(G34*J34)</f>
        <v>700</v>
      </c>
      <c r="L34" s="32">
        <f>K34/F34</f>
        <v>0.7</v>
      </c>
      <c r="M34" s="10">
        <f>1-L34/I34</f>
        <v>0.30000000000000004</v>
      </c>
      <c r="N34" s="40">
        <f>J34</f>
        <v>0.15</v>
      </c>
      <c r="O34" s="29">
        <f>G34*N34</f>
        <v>300</v>
      </c>
      <c r="P34" s="3">
        <f>H34</f>
        <v>1000</v>
      </c>
      <c r="Q34" s="34">
        <f>P34/F34</f>
        <v>1</v>
      </c>
      <c r="R34" s="7">
        <f>H34-P34</f>
        <v>0</v>
      </c>
      <c r="S34" s="24">
        <f>P34+H34-O34</f>
        <v>1700</v>
      </c>
      <c r="T34" s="36">
        <f>S34/(2*F34)</f>
        <v>0.85</v>
      </c>
      <c r="U34" s="34">
        <f>O34/(2*G34)</f>
        <v>7.4999999999999997E-2</v>
      </c>
      <c r="V34" s="24">
        <f>3*H34-O34</f>
        <v>2700</v>
      </c>
      <c r="W34" s="34">
        <f>V34/(3*F34)</f>
        <v>0.9</v>
      </c>
      <c r="X34" s="34">
        <f>(3*G34-G34-G34+O34-G34)/(3*G34)</f>
        <v>0.05</v>
      </c>
      <c r="Y34" s="4">
        <f>4*H34-2*O34</f>
        <v>3400</v>
      </c>
      <c r="Z34" s="36">
        <f>Y34/(4*F34)</f>
        <v>0.85</v>
      </c>
      <c r="AA34" s="34">
        <f>2*O34/(4*G34)</f>
        <v>7.4999999999999997E-2</v>
      </c>
      <c r="AB34" s="3">
        <f>5*H34-2*O34</f>
        <v>4400</v>
      </c>
      <c r="AC34" s="6">
        <f>AB34/(5*F34)</f>
        <v>0.88</v>
      </c>
      <c r="AD34" s="6">
        <f>2*O34/(5*G34)</f>
        <v>0.06</v>
      </c>
      <c r="AE34" s="3">
        <f>6*H34-3*O34</f>
        <v>5100</v>
      </c>
      <c r="AF34" s="5">
        <f>AE34/(6*F34)</f>
        <v>0.85</v>
      </c>
      <c r="AG34" s="6">
        <f>3*O34/(6*G34)</f>
        <v>7.4999999999999997E-2</v>
      </c>
      <c r="AH34" s="24">
        <f>7*H34-3*O34</f>
        <v>6100</v>
      </c>
      <c r="AI34" s="34">
        <f>AH34/(7*F34)</f>
        <v>0.87142857142857144</v>
      </c>
      <c r="AJ34" s="34">
        <f>3*O34/(7*G34)</f>
        <v>6.4285714285714279E-2</v>
      </c>
    </row>
    <row r="35" spans="2:36">
      <c r="B35" s="58"/>
      <c r="C35" s="58"/>
      <c r="D35" s="61"/>
      <c r="E35" s="64"/>
      <c r="F35" s="1">
        <v>1000</v>
      </c>
      <c r="G35" s="1">
        <v>2000</v>
      </c>
      <c r="H35" s="1">
        <f>G35-F35</f>
        <v>1000</v>
      </c>
      <c r="I35" s="31">
        <f>H35/F35</f>
        <v>1</v>
      </c>
      <c r="J35" s="11">
        <v>0.2</v>
      </c>
      <c r="K35" s="26">
        <f>H35-(G35*J35)</f>
        <v>600</v>
      </c>
      <c r="L35" s="32">
        <f>K35/F35</f>
        <v>0.6</v>
      </c>
      <c r="M35" s="10">
        <f>1-L35/I35</f>
        <v>0.4</v>
      </c>
      <c r="N35" s="40">
        <f>J35</f>
        <v>0.2</v>
      </c>
      <c r="O35" s="29">
        <f>G35*N35</f>
        <v>400</v>
      </c>
      <c r="P35" s="3">
        <f>H35</f>
        <v>1000</v>
      </c>
      <c r="Q35" s="34">
        <f>P35/F35</f>
        <v>1</v>
      </c>
      <c r="R35" s="7">
        <f>H35-P35</f>
        <v>0</v>
      </c>
      <c r="S35" s="24">
        <f>P35+H35-O35</f>
        <v>1600</v>
      </c>
      <c r="T35" s="36">
        <f>S35/(2*F35)</f>
        <v>0.8</v>
      </c>
      <c r="U35" s="34">
        <f>O35/(2*G35)</f>
        <v>0.1</v>
      </c>
      <c r="V35" s="24">
        <f>3*H35-O35</f>
        <v>2600</v>
      </c>
      <c r="W35" s="34">
        <f>V35/(3*F35)</f>
        <v>0.8666666666666667</v>
      </c>
      <c r="X35" s="34">
        <f>(3*G35-G35-G35+O35-G35)/(3*G35)</f>
        <v>6.6666666666666666E-2</v>
      </c>
      <c r="Y35" s="4">
        <f>4*H35-2*O35</f>
        <v>3200</v>
      </c>
      <c r="Z35" s="36">
        <f>Y35/(4*F35)</f>
        <v>0.8</v>
      </c>
      <c r="AA35" s="34">
        <f>2*O35/(4*G35)</f>
        <v>0.1</v>
      </c>
      <c r="AB35" s="3">
        <f>5*H35-2*O35</f>
        <v>4200</v>
      </c>
      <c r="AC35" s="6">
        <f>AB35/(5*F35)</f>
        <v>0.84</v>
      </c>
      <c r="AD35" s="6">
        <f>2*O35/(5*G35)</f>
        <v>0.08</v>
      </c>
      <c r="AE35" s="3">
        <f>6*H35-3*O35</f>
        <v>4800</v>
      </c>
      <c r="AF35" s="5">
        <f>AE35/(6*F35)</f>
        <v>0.8</v>
      </c>
      <c r="AG35" s="6">
        <f>3*O35/(6*G35)</f>
        <v>0.1</v>
      </c>
      <c r="AH35" s="24">
        <f>7*H35-3*O35</f>
        <v>5800</v>
      </c>
      <c r="AI35" s="34">
        <f>AH35/(7*F35)</f>
        <v>0.82857142857142863</v>
      </c>
      <c r="AJ35" s="34">
        <f>3*O35/(7*G35)</f>
        <v>8.5714285714285715E-2</v>
      </c>
    </row>
    <row r="36" spans="2:36" ht="25.9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</sheetData>
  <mergeCells count="39">
    <mergeCell ref="B31:B35"/>
    <mergeCell ref="C31:C35"/>
    <mergeCell ref="D31:D35"/>
    <mergeCell ref="E31:E35"/>
    <mergeCell ref="D19:D23"/>
    <mergeCell ref="E19:E23"/>
    <mergeCell ref="B5:B6"/>
    <mergeCell ref="C5:C6"/>
    <mergeCell ref="D5:D6"/>
    <mergeCell ref="E5:E6"/>
    <mergeCell ref="S5:U5"/>
    <mergeCell ref="V5:X5"/>
    <mergeCell ref="Y5:AA5"/>
    <mergeCell ref="AB5:AD5"/>
    <mergeCell ref="B25:B29"/>
    <mergeCell ref="C25:C29"/>
    <mergeCell ref="D25:D29"/>
    <mergeCell ref="E25:E29"/>
    <mergeCell ref="B19:B23"/>
    <mergeCell ref="C19:C23"/>
    <mergeCell ref="AH5:AJ5"/>
    <mergeCell ref="AE5:AG5"/>
    <mergeCell ref="B4:E4"/>
    <mergeCell ref="N5:N6"/>
    <mergeCell ref="O5:O6"/>
    <mergeCell ref="J5:J6"/>
    <mergeCell ref="K5:K6"/>
    <mergeCell ref="L5:L6"/>
    <mergeCell ref="J4:L4"/>
    <mergeCell ref="N4:AJ4"/>
    <mergeCell ref="P5:R5"/>
    <mergeCell ref="B13:B17"/>
    <mergeCell ref="C13:C17"/>
    <mergeCell ref="D13:D17"/>
    <mergeCell ref="E13:E17"/>
    <mergeCell ref="B7:B11"/>
    <mergeCell ref="C7:C11"/>
    <mergeCell ref="D7:D11"/>
    <mergeCell ref="E7:E11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Сравнение прибыльности</vt:lpstr>
      <vt:lpstr>Таблица данных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Дубовик</dc:creator>
  <cp:lastModifiedBy>Администратор</cp:lastModifiedBy>
  <dcterms:created xsi:type="dcterms:W3CDTF">2017-09-08T17:39:44Z</dcterms:created>
  <dcterms:modified xsi:type="dcterms:W3CDTF">2018-12-19T14:27:42Z</dcterms:modified>
</cp:coreProperties>
</file>